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95" windowWidth="11340" windowHeight="8715" activeTab="1"/>
  </bookViews>
  <sheets>
    <sheet name="БС 1" sheetId="14" r:id="rId1"/>
    <sheet name="Сводный сметный расчет" sheetId="9" r:id="rId2"/>
    <sheet name="ПЗ №1" sheetId="13" r:id="rId3"/>
  </sheets>
  <definedNames>
    <definedName name="_xlnm.Print_Titles" localSheetId="0">'БС 1'!$20:$20</definedName>
    <definedName name="_xlnm.Print_Titles" localSheetId="1">'Сводный сметный расчет'!$21:$21</definedName>
    <definedName name="_xlnm.Print_Area" localSheetId="1">'Сводный сметный расчет'!$A$1:$H$68</definedName>
  </definedNames>
  <calcPr calcId="124519"/>
</workbook>
</file>

<file path=xl/calcChain.xml><?xml version="1.0" encoding="utf-8"?>
<calcChain xmlns="http://schemas.openxmlformats.org/spreadsheetml/2006/main">
  <c r="H25" i="14"/>
  <c r="G58" i="9"/>
  <c r="G50" s="1"/>
  <c r="H22" i="14" l="1"/>
  <c r="G57" i="9"/>
  <c r="H57" s="1"/>
  <c r="H24" i="14"/>
  <c r="H23"/>
  <c r="G46" i="9" l="1"/>
  <c r="A5" i="13"/>
  <c r="C7" i="14"/>
  <c r="B13" i="9"/>
  <c r="G51"/>
  <c r="D59"/>
  <c r="D60" l="1"/>
  <c r="D61" s="1"/>
  <c r="I28" i="14"/>
  <c r="I11" s="1"/>
  <c r="D28"/>
  <c r="D25" i="9" s="1"/>
  <c r="E28" i="14"/>
  <c r="E25" i="9" s="1"/>
  <c r="E26" s="1"/>
  <c r="E36" s="1"/>
  <c r="G26"/>
  <c r="G36" s="1"/>
  <c r="G40" s="1"/>
  <c r="G44" s="1"/>
  <c r="G43"/>
  <c r="F28" i="14"/>
  <c r="F25" i="9" s="1"/>
  <c r="F26" s="1"/>
  <c r="F36" s="1"/>
  <c r="F40" s="1"/>
  <c r="F44" s="1"/>
  <c r="F48" s="1"/>
  <c r="F52" s="1"/>
  <c r="G28" i="14"/>
  <c r="H28" l="1"/>
  <c r="I10" s="1"/>
  <c r="F54" i="9"/>
  <c r="H25"/>
  <c r="H26" s="1"/>
  <c r="D26"/>
  <c r="D36" s="1"/>
  <c r="E39"/>
  <c r="E40" s="1"/>
  <c r="E43" l="1"/>
  <c r="E44" s="1"/>
  <c r="E48" s="1"/>
  <c r="E52" s="1"/>
  <c r="I24" i="13"/>
  <c r="H36" i="9"/>
  <c r="I49" i="13"/>
  <c r="I48"/>
  <c r="I30"/>
  <c r="I28"/>
  <c r="I31"/>
  <c r="I46"/>
  <c r="E54" i="9" l="1"/>
  <c r="E59" s="1"/>
  <c r="H38"/>
  <c r="D39"/>
  <c r="F59"/>
  <c r="H39" l="1"/>
  <c r="H40" s="1"/>
  <c r="D40"/>
  <c r="F60"/>
  <c r="F61" s="1"/>
  <c r="E60"/>
  <c r="E61" s="1"/>
  <c r="I42" i="13" l="1"/>
  <c r="I59"/>
  <c r="H42" i="9" l="1"/>
  <c r="H43" s="1"/>
  <c r="H44" s="1"/>
  <c r="D43"/>
  <c r="D44" s="1"/>
  <c r="D48" s="1"/>
  <c r="D52" s="1"/>
  <c r="G47" l="1"/>
  <c r="H46"/>
  <c r="H47" s="1"/>
  <c r="H48" s="1"/>
  <c r="D54"/>
  <c r="H56" l="1"/>
  <c r="I23" i="13"/>
  <c r="G48" i="9"/>
  <c r="H50"/>
  <c r="G59" l="1"/>
  <c r="G60" s="1"/>
  <c r="H58"/>
  <c r="H59" l="1"/>
  <c r="H60" s="1"/>
  <c r="G61"/>
  <c r="G52"/>
  <c r="H51"/>
  <c r="H52" s="1"/>
  <c r="I41" i="13" l="1"/>
  <c r="I58"/>
  <c r="I60"/>
  <c r="I43"/>
  <c r="H61" i="9"/>
  <c r="H54"/>
  <c r="G54" l="1"/>
  <c r="I25" i="13" s="1"/>
  <c r="I22"/>
  <c r="I36"/>
  <c r="I34"/>
  <c r="I37"/>
  <c r="I52"/>
  <c r="G7" i="9"/>
  <c r="I54" i="13"/>
  <c r="I57"/>
  <c r="I40"/>
  <c r="I55"/>
</calcChain>
</file>

<file path=xl/sharedStrings.xml><?xml version="1.0" encoding="utf-8"?>
<sst xmlns="http://schemas.openxmlformats.org/spreadsheetml/2006/main" count="192" uniqueCount="123">
  <si>
    <t>Форма № 3</t>
  </si>
  <si>
    <t>(объектная смета)</t>
  </si>
  <si>
    <t>(наименование объекта)</t>
  </si>
  <si>
    <t>Расчетный измеритель единичной стоимости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</si>
  <si>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</si>
  <si>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</si>
  <si>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</si>
  <si>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</si>
  <si>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</si>
  <si>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</si>
  <si>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</si>
  <si>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</si>
  <si>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</si>
  <si>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Сметная стоимость, тыс. руб.</t>
  </si>
  <si>
    <t>Средства на оплату труда, тыс. руб.</t>
  </si>
  <si>
    <t>1. Локальные сметные расчеты</t>
  </si>
  <si>
    <t>Всего по смете</t>
  </si>
  <si>
    <t xml:space="preserve">Главный инженер проекта </t>
  </si>
  <si>
    <t xml:space="preserve">Составил </t>
  </si>
  <si>
    <t>(наименование организации)</t>
  </si>
  <si>
    <t>СВОДНЫЙ СМЕТНЫЙ РАСЧЕТ СТОИМОСТИ СТРОИТЕЛЬСТВА</t>
  </si>
  <si>
    <t>(наименование стройки)</t>
  </si>
  <si>
    <t>Номера сметных расчетов и смет</t>
  </si>
  <si>
    <t>Наименование глав, объектов, работ и затрат</t>
  </si>
  <si>
    <t>Сметная стоимость</t>
  </si>
  <si>
    <t>НДС 18%</t>
  </si>
  <si>
    <t>тыс. руб.</t>
  </si>
  <si>
    <t>Форма № 1</t>
  </si>
  <si>
    <t xml:space="preserve">Заказчик </t>
  </si>
  <si>
    <t>Общая сметная стоимость, тыс. руб.</t>
  </si>
  <si>
    <t>Глава 2. Основные объекты строительства</t>
  </si>
  <si>
    <t>Итого по Главе 2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</si>
  <si>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</si>
  <si>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</si>
  <si>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</si>
  <si>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</si>
  <si>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</si>
  <si>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</si>
  <si>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</si>
  <si>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</si>
  <si>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1-9</t>
  </si>
  <si>
    <t>Итого по Главе 12</t>
  </si>
  <si>
    <t>Итого по Главам 1-12</t>
  </si>
  <si>
    <t>Глава 5. Объекты транспортного хозяйства и связи</t>
  </si>
  <si>
    <t>Итого по Главе 5</t>
  </si>
  <si>
    <t>Итого по Главе 4</t>
  </si>
  <si>
    <t>Итого по Главе 3</t>
  </si>
  <si>
    <t>Главный инженер проекта</t>
  </si>
  <si>
    <t>Начальник сметного отдела</t>
  </si>
  <si>
    <t>Заказчик</t>
  </si>
  <si>
    <t>прочие</t>
  </si>
  <si>
    <t>Глава 1. Подготовка территории</t>
  </si>
  <si>
    <t>Итого по Главе 1</t>
  </si>
  <si>
    <t>Средства на оплату труда</t>
  </si>
  <si>
    <t>ПОЯСНИТЕЛЬНАЯ ЗАПИСКА</t>
  </si>
  <si>
    <t>К СВОДНОМУ СМЕТНОМУ РАСЧЕТУ</t>
  </si>
  <si>
    <t>При состалении смет приняты следующие нормативные документы:</t>
  </si>
  <si>
    <t xml:space="preserve">              Общая сметная стоимость по сводному сметному расчету стоимости строительства</t>
  </si>
  <si>
    <t>в том числе СМР</t>
  </si>
  <si>
    <t>оборудование</t>
  </si>
  <si>
    <t xml:space="preserve">1м3 строительного объема здания </t>
  </si>
  <si>
    <t>м3</t>
  </si>
  <si>
    <t>1 м2 общей площади  здания</t>
  </si>
  <si>
    <t>м2</t>
  </si>
  <si>
    <t>Составил</t>
  </si>
  <si>
    <t>Глава 3. Объекты подсобного хозяйства</t>
  </si>
  <si>
    <t>Глава 4.  Объекты энергетического хозяйства</t>
  </si>
  <si>
    <t>Итого в текущих ценах</t>
  </si>
  <si>
    <t>Затрат нет</t>
  </si>
  <si>
    <t>в т.ч. подвал</t>
  </si>
  <si>
    <t>1 м2 общей площади  квартир</t>
  </si>
  <si>
    <t>Показатели стоимостей по объектной смете:</t>
  </si>
  <si>
    <t>Показатели стоимостей по объектной смете с НДС :</t>
  </si>
  <si>
    <t>Показатели стоимостей по стоимости сводно-сметному расчету :</t>
  </si>
  <si>
    <t xml:space="preserve"> в  текущих ценах  2-го квартала 2011г. определилась в сумме:</t>
  </si>
  <si>
    <t>Показатели стоимостей по  сводно-сметному расчету с НДС :</t>
  </si>
  <si>
    <t>Глава 12.  Проектные и изыскательские работы</t>
  </si>
  <si>
    <t>Глава 10.  Содержание службы заказчика-застройщика (технического надзора) строительства</t>
  </si>
  <si>
    <t>Итого по Главе 10</t>
  </si>
  <si>
    <t>Итого по Главам 1-10</t>
  </si>
  <si>
    <t>1-1</t>
  </si>
  <si>
    <t>ОБЪЕКТНЫЙ СМЕТНЫЙ РАСЧЕТ № 1</t>
  </si>
  <si>
    <t>ОСР № 1</t>
  </si>
  <si>
    <t>ГСНр 81-05-01-2001 табл. 1. п. 1.1</t>
  </si>
  <si>
    <t>ГСНр 81-05-02-2001 табл. 2 п.1.1</t>
  </si>
  <si>
    <t xml:space="preserve">Постановление Правительства РФ № 468 от 21.06.10 г. </t>
  </si>
  <si>
    <t>Всего по сводному сметному расчету в ценах 2000 г.</t>
  </si>
  <si>
    <t xml:space="preserve">Переход в текущий уровень цен  </t>
  </si>
  <si>
    <t>То же</t>
  </si>
  <si>
    <t>Временные здания и сооружения - затрат нет</t>
  </si>
  <si>
    <t>Дополнительные затраты при производстве строительно-монтажных в зимнее время - затрат нет</t>
  </si>
  <si>
    <t>Сметная документация составлена в ценах и нормах, введенных с 1 января 2000 года.</t>
  </si>
  <si>
    <t>1. Территориальные единичные расценки ТЕР81-02-2001 в уровне цен  по составлению на 1 января 2000 г. в редакции 2009 г.</t>
  </si>
  <si>
    <t>2. Территориальный сборник сметных цен на материалы (ТССЦ-2001),  изделия и конструкции. применяемые в строительстве в 5-ти частях в редациии 2009 г. в уровне цен  по составлению на 1 января 2000 г.</t>
  </si>
  <si>
    <t>4.Накладные расходы и сметная прибыльпо видам строительных и монтажных работ, принятых согласно МДС 33-2004 г., приложение 4.</t>
  </si>
  <si>
    <t>3. Все сборники разработаны  ГУ "Региональным хозрасчетным центром Республики Дагестан по ценообразованию в строительстве" (ГУ РЦЦС РД ) в соотвествии с приказом  Министерства регионального развития Российской Федерации №44 от 11 апреля 2008 г.   Согласованы Минрегиона развития России письмом от 29.09.2010 г. за № 34064-КК/08. Утверждены Постановлением Правительства Республики Дагестан об утвеждении территориальной сметной нормативной базы по семи зонам строительства по Республике Дагестан от 12 ноября 2010 г. № 414</t>
  </si>
  <si>
    <t xml:space="preserve"> в ценах 2000 г. определилась в сумме:</t>
  </si>
  <si>
    <t>Составлен(а) в ценах по состоянию на 2001 г.</t>
  </si>
  <si>
    <t>Минатуллаев З.</t>
  </si>
  <si>
    <t>Дагестанский некоммерческий фонд капитального ремонта общего имущества в многоквартирных домах</t>
  </si>
  <si>
    <t xml:space="preserve">        </t>
  </si>
  <si>
    <t xml:space="preserve">Стройконтроль </t>
  </si>
  <si>
    <t>Сводный сметный расчет в сумме в текущих ценах 2 кв. 2017 г</t>
  </si>
  <si>
    <t>"Утвержден" «___»________________ 2017 г.</t>
  </si>
  <si>
    <t>Составлен в ценах  2001 г. с пересчетом  в текущие цены 2 кв. 2017 г.</t>
  </si>
  <si>
    <t>Зубайров З. А.</t>
  </si>
  <si>
    <t>Проектные работы, достоверность сметной стоимости  с К=3,99</t>
  </si>
  <si>
    <t>Проектные работы, определение достоверности сметной стоимости</t>
  </si>
  <si>
    <t>5. Согласно ТЕР 81-01-2001 Общие указания сметная документация составлена в базовых ценах для 1-ой  зоны.</t>
  </si>
  <si>
    <t>1-2</t>
  </si>
  <si>
    <t>1-3</t>
  </si>
  <si>
    <t>Ремонт системы отопления</t>
  </si>
  <si>
    <t xml:space="preserve">Итого СМР в текущем уровне цен по состоянию на 3 кв. 2017 г.                            </t>
  </si>
  <si>
    <t>Письмо Минстроя России от 05.10.2017 г. № 35978-ХМ/09</t>
  </si>
  <si>
    <t>Итого ПРОЧИЕ (стройконтроль) в текущем уровне цен по состоянию на 3 кв. 2017 г.  К прочие=7,83</t>
  </si>
  <si>
    <t>Всего по сводному расчету в текущих ценах 3-го кв. 2017 г.</t>
  </si>
  <si>
    <t xml:space="preserve"> в ценах 3 кв. 2017 г. определилась в сумме:</t>
  </si>
  <si>
    <t>Капитальный ремонт многоквартирного жилого дома по адресу: РД, г. Каспийск, ул. Орджоникидзе, дом № 25</t>
  </si>
  <si>
    <t>Ремонт системы канализации</t>
  </si>
  <si>
    <t>Ремонт бойлера</t>
  </si>
  <si>
    <t>1-4</t>
  </si>
  <si>
    <t>Ремонт системы электроснабжения</t>
  </si>
  <si>
    <t>Положительное заключение ГБУ РД "Региональный центр РД по ценообразованию в строительстве"                              от № 17-10-4-95/6-17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</si>
</sst>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"/>
    <numFmt numFmtId="165" formatCode="#,##0.000"/>
  </numFmts>
  <fonts count="12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0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/>
    <xf numFmtId="49" fontId="4" fillId="0" borderId="1" xfId="0" applyNumberFormat="1" applyFont="1" applyBorder="1" applyAlignment="1">
      <alignment horizontal="left" vertical="top"/>
    </xf>
    <xf numFmtId="43" fontId="2" fillId="0" borderId="0" xfId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2" fontId="8" fillId="0" borderId="0" xfId="0" applyNumberFormat="1" applyFont="1"/>
    <xf numFmtId="0" fontId="0" fillId="0" borderId="0" xfId="0" applyAlignment="1">
      <alignment horizontal="right" wrapText="1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8" fillId="0" borderId="0" xfId="0" applyFont="1"/>
    <xf numFmtId="0" fontId="0" fillId="0" borderId="0" xfId="0" applyFill="1"/>
    <xf numFmtId="0" fontId="4" fillId="0" borderId="2" xfId="0" applyFont="1" applyFill="1" applyBorder="1" applyAlignment="1">
      <alignment horizontal="left" vertical="top" wrapText="1" indent="1"/>
    </xf>
    <xf numFmtId="2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 wrapText="1"/>
    </xf>
    <xf numFmtId="2" fontId="4" fillId="0" borderId="3" xfId="0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2" fontId="2" fillId="0" borderId="2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0" borderId="0" xfId="0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top"/>
    </xf>
    <xf numFmtId="2" fontId="4" fillId="0" borderId="0" xfId="0" applyNumberFormat="1" applyFont="1" applyFill="1" applyAlignment="1">
      <alignment horizontal="left" vertical="center"/>
    </xf>
    <xf numFmtId="2" fontId="4" fillId="0" borderId="0" xfId="0" applyNumberFormat="1" applyFont="1" applyFill="1" applyAlignment="1">
      <alignment horizontal="right" vertical="top"/>
    </xf>
    <xf numFmtId="2" fontId="4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 indent="1"/>
    </xf>
    <xf numFmtId="49" fontId="9" fillId="0" borderId="2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 wrapText="1" indent="1"/>
    </xf>
    <xf numFmtId="2" fontId="2" fillId="0" borderId="6" xfId="0" applyNumberFormat="1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right" vertical="top" wrapText="1"/>
    </xf>
    <xf numFmtId="2" fontId="2" fillId="0" borderId="7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 indent="1"/>
    </xf>
    <xf numFmtId="0" fontId="4" fillId="2" borderId="4" xfId="0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 indent="1"/>
    </xf>
    <xf numFmtId="2" fontId="4" fillId="0" borderId="0" xfId="0" applyNumberFormat="1" applyFont="1" applyFill="1" applyAlignment="1">
      <alignment horizontal="left" vertical="top"/>
    </xf>
    <xf numFmtId="0" fontId="6" fillId="0" borderId="2" xfId="0" applyFont="1" applyFill="1" applyBorder="1" applyAlignment="1">
      <alignment horizontal="left" vertical="top" wrapText="1" indent="1"/>
    </xf>
    <xf numFmtId="2" fontId="0" fillId="0" borderId="0" xfId="0" applyNumberFormat="1" applyFill="1"/>
    <xf numFmtId="0" fontId="4" fillId="0" borderId="5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left" vertical="top" wrapText="1" indent="1"/>
    </xf>
    <xf numFmtId="0" fontId="4" fillId="0" borderId="5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 indent="1"/>
    </xf>
    <xf numFmtId="164" fontId="4" fillId="0" borderId="2" xfId="0" applyNumberFormat="1" applyFont="1" applyFill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/>
    </xf>
    <xf numFmtId="164" fontId="4" fillId="3" borderId="1" xfId="0" applyNumberFormat="1" applyFont="1" applyFill="1" applyBorder="1" applyAlignment="1">
      <alignment horizontal="right" vertical="top" wrapText="1"/>
    </xf>
    <xf numFmtId="164" fontId="4" fillId="3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6" fillId="0" borderId="11" xfId="0" applyNumberFormat="1" applyFont="1" applyFill="1" applyBorder="1" applyAlignment="1">
      <alignment horizontal="right" vertical="top" wrapText="1"/>
    </xf>
    <xf numFmtId="164" fontId="6" fillId="0" borderId="1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Fill="1" applyBorder="1" applyAlignment="1">
      <alignment horizontal="right" vertical="top" wrapText="1"/>
    </xf>
    <xf numFmtId="164" fontId="4" fillId="0" borderId="3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/>
    </xf>
    <xf numFmtId="164" fontId="2" fillId="0" borderId="7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/>
    </xf>
    <xf numFmtId="164" fontId="6" fillId="2" borderId="3" xfId="0" applyNumberFormat="1" applyFont="1" applyFill="1" applyBorder="1" applyAlignment="1">
      <alignment horizontal="right"/>
    </xf>
    <xf numFmtId="164" fontId="0" fillId="0" borderId="0" xfId="0" applyNumberFormat="1" applyFill="1" applyAlignment="1">
      <alignment horizontal="right"/>
    </xf>
    <xf numFmtId="164" fontId="0" fillId="0" borderId="0" xfId="0" applyNumberFormat="1" applyFill="1"/>
    <xf numFmtId="164" fontId="8" fillId="0" borderId="0" xfId="0" applyNumberFormat="1" applyFont="1"/>
    <xf numFmtId="165" fontId="2" fillId="0" borderId="9" xfId="0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top"/>
    </xf>
    <xf numFmtId="0" fontId="4" fillId="0" borderId="9" xfId="0" applyFont="1" applyFill="1" applyBorder="1" applyAlignment="1">
      <alignment horizontal="center" vertical="top"/>
    </xf>
    <xf numFmtId="49" fontId="4" fillId="0" borderId="9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8" fillId="0" borderId="0" xfId="0" applyNumberFormat="1" applyFont="1"/>
    <xf numFmtId="165" fontId="0" fillId="0" borderId="0" xfId="0" applyNumberFormat="1"/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top" wrapText="1"/>
    </xf>
    <xf numFmtId="165" fontId="4" fillId="0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2" fontId="3" fillId="0" borderId="13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10" fillId="0" borderId="9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4" fillId="0" borderId="15" xfId="0" applyNumberFormat="1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autoPageBreaks="0"/>
  </sheetPr>
  <dimension ref="A1:J33"/>
  <sheetViews>
    <sheetView showGridLines="0" zoomScale="150" zoomScaleNormal="150" workbookViewId="0">
      <selection activeCell="D23" sqref="D23"/>
    </sheetView>
  </sheetViews>
  <sheetFormatPr defaultRowHeight="12.75"/>
  <cols>
    <col min="1" max="1" width="5" style="1" customWidth="1"/>
    <col min="2" max="2" width="10.85546875" style="10" customWidth="1"/>
    <col min="3" max="3" width="38.140625" style="8" customWidth="1"/>
    <col min="4" max="4" width="12.85546875" style="7" customWidth="1"/>
    <col min="5" max="5" width="11.7109375" style="7" customWidth="1"/>
    <col min="6" max="6" width="12.7109375" style="7" customWidth="1"/>
    <col min="7" max="7" width="10" style="7" customWidth="1"/>
    <col min="8" max="8" width="12.85546875" style="7" customWidth="1"/>
    <col min="9" max="9" width="13.42578125" style="7" customWidth="1"/>
    <col min="10" max="10" width="11.28515625" style="7" customWidth="1"/>
  </cols>
  <sheetData>
    <row r="1" spans="1:10">
      <c r="D1" s="3"/>
      <c r="E1" s="3"/>
      <c r="F1" s="3"/>
      <c r="G1" s="3"/>
      <c r="H1" s="3"/>
      <c r="I1" s="3"/>
      <c r="J1" s="9" t="s">
        <v>0</v>
      </c>
    </row>
    <row r="2" spans="1:10">
      <c r="D2" s="3"/>
      <c r="E2" s="2"/>
      <c r="F2" s="3"/>
      <c r="G2" s="3"/>
      <c r="H2" s="3"/>
      <c r="I2" s="3"/>
    </row>
    <row r="3" spans="1:10">
      <c r="D3" s="3"/>
      <c r="E3" s="3"/>
      <c r="F3" s="3"/>
      <c r="G3" s="3"/>
      <c r="H3" s="3"/>
      <c r="I3" s="3"/>
    </row>
    <row r="4" spans="1:10">
      <c r="D4" s="3"/>
      <c r="E4" s="16" t="s">
        <v>81</v>
      </c>
      <c r="F4" s="3"/>
      <c r="G4" s="3"/>
      <c r="H4" s="3"/>
      <c r="I4" s="3"/>
    </row>
    <row r="5" spans="1:10">
      <c r="D5" s="3"/>
      <c r="E5" s="3" t="s">
        <v>1</v>
      </c>
      <c r="F5" s="3"/>
      <c r="G5" s="3"/>
      <c r="H5" s="3"/>
      <c r="I5" s="3"/>
    </row>
    <row r="6" spans="1:10">
      <c r="D6" s="3"/>
      <c r="E6" s="3"/>
      <c r="F6" s="3"/>
      <c r="G6" s="3"/>
      <c r="H6" s="3"/>
      <c r="I6" s="3"/>
    </row>
    <row r="7" spans="1:10">
      <c r="C7" s="144" t="str">
        <f>'Сводный сметный расчет'!C25</f>
        <v>Капитальный ремонт многоквартирного жилого дома по адресу: РД, г. Каспийск, ул. Орджоникидзе, дом № 25</v>
      </c>
      <c r="D7" s="145"/>
      <c r="E7" s="145"/>
      <c r="F7" s="145"/>
      <c r="G7" s="145"/>
      <c r="H7" s="145"/>
      <c r="I7" s="145"/>
    </row>
    <row r="8" spans="1:10">
      <c r="D8" s="3"/>
      <c r="E8" s="2" t="s">
        <v>2</v>
      </c>
      <c r="F8" s="3"/>
      <c r="G8" s="3"/>
      <c r="H8" s="3"/>
      <c r="I8" s="3"/>
    </row>
    <row r="9" spans="1:10">
      <c r="D9" s="3"/>
      <c r="E9" s="3"/>
      <c r="F9" s="3"/>
      <c r="G9" s="3"/>
      <c r="H9" s="3"/>
      <c r="I9" s="3"/>
    </row>
    <row r="10" spans="1:10">
      <c r="C10" s="8" t="s">
        <v>24</v>
      </c>
      <c r="D10" s="5"/>
      <c r="E10" s="3"/>
      <c r="F10" s="3"/>
      <c r="G10" s="3"/>
      <c r="H10" s="3"/>
      <c r="I10" s="5">
        <f>H28</f>
        <v>199.31400000000002</v>
      </c>
      <c r="J10" s="8" t="s">
        <v>26</v>
      </c>
    </row>
    <row r="11" spans="1:10">
      <c r="C11" s="8" t="s">
        <v>53</v>
      </c>
      <c r="D11" s="5"/>
      <c r="E11" s="3"/>
      <c r="F11" s="3"/>
      <c r="G11" s="3"/>
      <c r="H11" s="3"/>
      <c r="I11" s="5">
        <f>I28</f>
        <v>68.239000000000004</v>
      </c>
      <c r="J11" s="8" t="s">
        <v>26</v>
      </c>
    </row>
    <row r="12" spans="1:10">
      <c r="C12" s="8" t="s">
        <v>3</v>
      </c>
      <c r="D12" s="5"/>
      <c r="E12" s="3"/>
      <c r="F12" s="3"/>
      <c r="G12" s="3"/>
      <c r="H12" s="3"/>
      <c r="I12" s="3"/>
    </row>
    <row r="13" spans="1:10">
      <c r="C13" s="8" t="s">
        <v>97</v>
      </c>
      <c r="D13" s="5"/>
      <c r="E13" s="3"/>
      <c r="F13" s="3"/>
      <c r="G13" s="3"/>
      <c r="H13" s="3"/>
      <c r="I13" s="3"/>
    </row>
    <row r="14" spans="1:10">
      <c r="D14" s="5"/>
      <c r="E14" s="3"/>
      <c r="F14" s="3"/>
      <c r="G14" s="3"/>
      <c r="H14" s="3"/>
      <c r="I14" s="3"/>
    </row>
    <row r="15" spans="1:10">
      <c r="D15" s="3"/>
      <c r="E15" s="3"/>
      <c r="F15" s="3"/>
      <c r="G15" s="3"/>
      <c r="H15" s="3"/>
      <c r="I15" s="3"/>
    </row>
    <row r="16" spans="1:10">
      <c r="A16" s="146" t="s">
        <v>4</v>
      </c>
      <c r="B16" s="149" t="s">
        <v>9</v>
      </c>
      <c r="C16" s="146" t="s">
        <v>10</v>
      </c>
      <c r="D16" s="150" t="s">
        <v>13</v>
      </c>
      <c r="E16" s="150"/>
      <c r="F16" s="150"/>
      <c r="G16" s="150"/>
      <c r="H16" s="150"/>
      <c r="I16" s="146" t="s">
        <v>14</v>
      </c>
      <c r="J16" s="146" t="s">
        <v>12</v>
      </c>
    </row>
    <row r="17" spans="1:10">
      <c r="A17" s="146"/>
      <c r="B17" s="149"/>
      <c r="C17" s="146"/>
      <c r="D17" s="146" t="s">
        <v>11</v>
      </c>
      <c r="E17" s="146" t="s">
        <v>5</v>
      </c>
      <c r="F17" s="146" t="s">
        <v>6</v>
      </c>
      <c r="G17" s="146" t="s">
        <v>7</v>
      </c>
      <c r="H17" s="146" t="s">
        <v>8</v>
      </c>
      <c r="I17" s="146"/>
      <c r="J17" s="146"/>
    </row>
    <row r="18" spans="1:10">
      <c r="A18" s="146"/>
      <c r="B18" s="149"/>
      <c r="C18" s="146"/>
      <c r="D18" s="146"/>
      <c r="E18" s="146"/>
      <c r="F18" s="146"/>
      <c r="G18" s="146"/>
      <c r="H18" s="146"/>
      <c r="I18" s="146"/>
      <c r="J18" s="146"/>
    </row>
    <row r="19" spans="1:10">
      <c r="A19" s="146"/>
      <c r="B19" s="149"/>
      <c r="C19" s="146"/>
      <c r="D19" s="146"/>
      <c r="E19" s="146"/>
      <c r="F19" s="146"/>
      <c r="G19" s="146"/>
      <c r="H19" s="146"/>
      <c r="I19" s="146"/>
      <c r="J19" s="146"/>
    </row>
    <row r="20" spans="1:10">
      <c r="A20" s="6">
        <v>1</v>
      </c>
      <c r="B20" s="11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</row>
    <row r="21" spans="1:10">
      <c r="A21" s="147" t="s">
        <v>15</v>
      </c>
      <c r="B21" s="148"/>
      <c r="C21" s="148"/>
      <c r="D21" s="148"/>
      <c r="E21" s="148"/>
      <c r="F21" s="148"/>
      <c r="G21" s="148"/>
      <c r="H21" s="148"/>
      <c r="I21" s="148"/>
      <c r="J21" s="148"/>
    </row>
    <row r="22" spans="1:10" ht="13.5" customHeight="1">
      <c r="A22" s="18">
        <v>1</v>
      </c>
      <c r="B22" s="17" t="s">
        <v>80</v>
      </c>
      <c r="C22" s="12" t="s">
        <v>111</v>
      </c>
      <c r="D22" s="107">
        <v>127.611</v>
      </c>
      <c r="E22" s="108"/>
      <c r="F22" s="108"/>
      <c r="G22" s="108"/>
      <c r="H22" s="107">
        <f>SUM(D22:G22)</f>
        <v>127.611</v>
      </c>
      <c r="I22" s="107">
        <v>24.431000000000001</v>
      </c>
      <c r="J22" s="13"/>
    </row>
    <row r="23" spans="1:10" ht="13.5" customHeight="1">
      <c r="A23" s="18">
        <v>2</v>
      </c>
      <c r="B23" s="17" t="s">
        <v>109</v>
      </c>
      <c r="C23" s="12" t="s">
        <v>118</v>
      </c>
      <c r="D23" s="107">
        <v>54.639000000000003</v>
      </c>
      <c r="E23" s="107">
        <v>0.66800000000000004</v>
      </c>
      <c r="F23" s="107"/>
      <c r="G23" s="108"/>
      <c r="H23" s="107">
        <f>SUM(D23:G23)</f>
        <v>55.307000000000002</v>
      </c>
      <c r="I23" s="107">
        <v>41.37</v>
      </c>
      <c r="J23" s="13"/>
    </row>
    <row r="24" spans="1:10">
      <c r="A24" s="18">
        <v>3</v>
      </c>
      <c r="B24" s="17" t="s">
        <v>110</v>
      </c>
      <c r="C24" s="12" t="s">
        <v>119</v>
      </c>
      <c r="D24" s="109">
        <v>8.36</v>
      </c>
      <c r="E24" s="110">
        <v>3.4980000000000002</v>
      </c>
      <c r="F24" s="110"/>
      <c r="G24" s="110"/>
      <c r="H24" s="107">
        <f t="shared" ref="H24:H25" si="0">SUM(D24:G24)</f>
        <v>11.858000000000001</v>
      </c>
      <c r="I24" s="109">
        <v>2.2229999999999999</v>
      </c>
      <c r="J24" s="13"/>
    </row>
    <row r="25" spans="1:10">
      <c r="A25" s="18">
        <v>4</v>
      </c>
      <c r="B25" s="17" t="s">
        <v>120</v>
      </c>
      <c r="C25" s="12" t="s">
        <v>121</v>
      </c>
      <c r="D25" s="109"/>
      <c r="E25" s="110">
        <v>4.5380000000000003</v>
      </c>
      <c r="F25" s="110"/>
      <c r="G25" s="110"/>
      <c r="H25" s="107">
        <f t="shared" si="0"/>
        <v>4.5380000000000003</v>
      </c>
      <c r="I25" s="109">
        <v>0.215</v>
      </c>
      <c r="J25" s="13"/>
    </row>
    <row r="26" spans="1:10">
      <c r="A26" s="18"/>
      <c r="B26" s="17"/>
      <c r="C26" s="12"/>
      <c r="D26" s="109"/>
      <c r="E26" s="110"/>
      <c r="F26" s="110"/>
      <c r="G26" s="110"/>
      <c r="H26" s="107"/>
      <c r="I26" s="109"/>
      <c r="J26" s="13"/>
    </row>
    <row r="27" spans="1:10">
      <c r="A27" s="18"/>
      <c r="B27" s="17"/>
      <c r="C27" s="12"/>
      <c r="D27" s="107"/>
      <c r="E27" s="108"/>
      <c r="F27" s="108"/>
      <c r="G27" s="108"/>
      <c r="H27" s="107"/>
      <c r="I27" s="107"/>
      <c r="J27" s="13"/>
    </row>
    <row r="28" spans="1:10">
      <c r="A28" s="14"/>
      <c r="B28" s="15"/>
      <c r="C28" s="19" t="s">
        <v>16</v>
      </c>
      <c r="D28" s="111">
        <f t="shared" ref="D28:H28" si="1">SUM(D22:D27)</f>
        <v>190.61</v>
      </c>
      <c r="E28" s="111">
        <f t="shared" si="1"/>
        <v>8.7040000000000006</v>
      </c>
      <c r="F28" s="111">
        <f t="shared" si="1"/>
        <v>0</v>
      </c>
      <c r="G28" s="111">
        <f t="shared" si="1"/>
        <v>0</v>
      </c>
      <c r="H28" s="111">
        <f t="shared" si="1"/>
        <v>199.31400000000002</v>
      </c>
      <c r="I28" s="111">
        <f>SUM(I22:I27)</f>
        <v>68.239000000000004</v>
      </c>
      <c r="J28" s="13"/>
    </row>
    <row r="31" spans="1:10">
      <c r="B31" s="10" t="s">
        <v>17</v>
      </c>
      <c r="D31" s="10" t="s">
        <v>105</v>
      </c>
      <c r="H31" s="132"/>
    </row>
    <row r="32" spans="1:10">
      <c r="D32" s="10"/>
      <c r="H32" s="132"/>
    </row>
    <row r="33" spans="2:4">
      <c r="B33" s="10" t="s">
        <v>18</v>
      </c>
      <c r="D33" s="10" t="s">
        <v>98</v>
      </c>
    </row>
  </sheetData>
  <mergeCells count="13">
    <mergeCell ref="C7:I7"/>
    <mergeCell ref="F17:F19"/>
    <mergeCell ref="G17:G19"/>
    <mergeCell ref="H17:H19"/>
    <mergeCell ref="A21:J21"/>
    <mergeCell ref="I16:I19"/>
    <mergeCell ref="J16:J19"/>
    <mergeCell ref="A16:A19"/>
    <mergeCell ref="B16:B19"/>
    <mergeCell ref="C16:C19"/>
    <mergeCell ref="D17:D19"/>
    <mergeCell ref="D16:H16"/>
    <mergeCell ref="E17:E19"/>
  </mergeCells>
  <phoneticPr fontId="0" type="noConversion"/>
  <pageMargins left="0.51181102362204722" right="0.19685039370078741" top="0.43307086614173229" bottom="0.43307086614173229" header="0.23622047244094491" footer="0.23622047244094491"/>
  <pageSetup paperSize="9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6">
    <pageSetUpPr autoPageBreaks="0"/>
  </sheetPr>
  <dimension ref="A1:J68"/>
  <sheetViews>
    <sheetView showGridLines="0" tabSelected="1" view="pageBreakPreview" topLeftCell="A52" zoomScale="150" zoomScaleSheetLayoutView="150" workbookViewId="0">
      <selection activeCell="I58" sqref="I58"/>
    </sheetView>
  </sheetViews>
  <sheetFormatPr defaultRowHeight="12.75"/>
  <cols>
    <col min="1" max="1" width="7.140625" style="42" customWidth="1"/>
    <col min="2" max="2" width="19.5703125" style="43" customWidth="1"/>
    <col min="3" max="3" width="55" style="44" customWidth="1"/>
    <col min="4" max="4" width="12.28515625" style="55" customWidth="1"/>
    <col min="5" max="5" width="12" style="49" customWidth="1"/>
    <col min="6" max="6" width="13.42578125" style="49" customWidth="1"/>
    <col min="7" max="7" width="10.28515625" style="49" customWidth="1"/>
    <col min="8" max="8" width="12.28515625" style="55" customWidth="1"/>
    <col min="9" max="9" width="9.28515625" style="31" bestFit="1" customWidth="1"/>
    <col min="10" max="16384" width="9.140625" style="31"/>
  </cols>
  <sheetData>
    <row r="1" spans="1:8">
      <c r="D1" s="45"/>
      <c r="E1" s="46"/>
      <c r="F1" s="46"/>
      <c r="G1" s="46"/>
      <c r="H1" s="47" t="s">
        <v>27</v>
      </c>
    </row>
    <row r="2" spans="1:8">
      <c r="B2" s="43" t="s">
        <v>28</v>
      </c>
      <c r="C2" s="158" t="s">
        <v>99</v>
      </c>
      <c r="D2" s="158"/>
      <c r="E2" s="158"/>
      <c r="F2" s="158"/>
      <c r="G2" s="158"/>
      <c r="H2" s="45"/>
    </row>
    <row r="3" spans="1:8">
      <c r="D3" s="48" t="s">
        <v>19</v>
      </c>
      <c r="F3" s="46"/>
      <c r="G3" s="46"/>
      <c r="H3" s="45"/>
    </row>
    <row r="4" spans="1:8">
      <c r="A4" s="50" t="s">
        <v>103</v>
      </c>
      <c r="C4" s="51"/>
      <c r="D4" s="45"/>
      <c r="E4" s="52"/>
      <c r="F4" s="46"/>
      <c r="G4" s="46"/>
      <c r="H4" s="45"/>
    </row>
    <row r="5" spans="1:8">
      <c r="A5" s="133" t="s">
        <v>100</v>
      </c>
      <c r="B5" s="134"/>
      <c r="D5" s="45"/>
      <c r="E5" s="52"/>
      <c r="F5" s="46"/>
      <c r="G5" s="46"/>
      <c r="H5" s="45"/>
    </row>
    <row r="6" spans="1:8">
      <c r="D6" s="45"/>
      <c r="E6" s="52"/>
      <c r="F6" s="46"/>
      <c r="G6" s="46"/>
      <c r="H6" s="45"/>
    </row>
    <row r="7" spans="1:8">
      <c r="A7" s="53" t="s">
        <v>102</v>
      </c>
      <c r="D7" s="45"/>
      <c r="E7" s="52"/>
      <c r="F7" s="46"/>
      <c r="G7" s="131">
        <f>H61</f>
        <v>2647.0635403599999</v>
      </c>
      <c r="H7" s="54" t="s">
        <v>26</v>
      </c>
    </row>
    <row r="8" spans="1:8">
      <c r="D8" s="45"/>
      <c r="E8" s="52"/>
      <c r="F8" s="46"/>
      <c r="G8" s="46"/>
      <c r="H8" s="45"/>
    </row>
    <row r="9" spans="1:8">
      <c r="H9" s="45"/>
    </row>
    <row r="10" spans="1:8">
      <c r="G10" s="46"/>
      <c r="H10" s="45"/>
    </row>
    <row r="11" spans="1:8">
      <c r="C11" s="160" t="s">
        <v>20</v>
      </c>
      <c r="D11" s="160"/>
      <c r="E11" s="160"/>
      <c r="F11" s="160"/>
      <c r="G11" s="46"/>
      <c r="H11" s="45"/>
    </row>
    <row r="12" spans="1:8">
      <c r="D12" s="56"/>
      <c r="F12" s="46"/>
      <c r="G12" s="46"/>
      <c r="H12" s="45"/>
    </row>
    <row r="13" spans="1:8" ht="20.25" customHeight="1">
      <c r="B13" s="161" t="str">
        <f>C25</f>
        <v>Капитальный ремонт многоквартирного жилого дома по адресу: РД, г. Каспийск, ул. Орджоникидзе, дом № 25</v>
      </c>
      <c r="C13" s="162"/>
      <c r="D13" s="162"/>
      <c r="E13" s="162"/>
      <c r="F13" s="162"/>
      <c r="G13" s="162"/>
      <c r="H13" s="45"/>
    </row>
    <row r="14" spans="1:8">
      <c r="C14" s="159" t="s">
        <v>21</v>
      </c>
      <c r="D14" s="159"/>
      <c r="E14" s="159"/>
      <c r="F14" s="159"/>
      <c r="G14" s="46"/>
      <c r="H14" s="45"/>
    </row>
    <row r="15" spans="1:8" ht="5.25" customHeight="1">
      <c r="H15" s="45"/>
    </row>
    <row r="16" spans="1:8">
      <c r="A16" s="44"/>
      <c r="B16" s="53" t="s">
        <v>104</v>
      </c>
      <c r="D16" s="56"/>
      <c r="E16" s="46"/>
      <c r="F16" s="46"/>
      <c r="G16" s="46"/>
      <c r="H16" s="45"/>
    </row>
    <row r="17" spans="1:10" ht="12.75" customHeight="1">
      <c r="A17" s="171" t="s">
        <v>4</v>
      </c>
      <c r="B17" s="176" t="s">
        <v>22</v>
      </c>
      <c r="C17" s="171" t="s">
        <v>23</v>
      </c>
      <c r="D17" s="172" t="s">
        <v>13</v>
      </c>
      <c r="E17" s="172"/>
      <c r="F17" s="172"/>
      <c r="G17" s="172"/>
      <c r="H17" s="163" t="s">
        <v>29</v>
      </c>
    </row>
    <row r="18" spans="1:10">
      <c r="A18" s="171"/>
      <c r="B18" s="176"/>
      <c r="C18" s="171"/>
      <c r="D18" s="163" t="s">
        <v>11</v>
      </c>
      <c r="E18" s="171" t="s">
        <v>5</v>
      </c>
      <c r="F18" s="171" t="s">
        <v>6</v>
      </c>
      <c r="G18" s="171" t="s">
        <v>7</v>
      </c>
      <c r="H18" s="163"/>
    </row>
    <row r="19" spans="1:10">
      <c r="A19" s="171"/>
      <c r="B19" s="176"/>
      <c r="C19" s="171"/>
      <c r="D19" s="163"/>
      <c r="E19" s="171"/>
      <c r="F19" s="171"/>
      <c r="G19" s="171"/>
      <c r="H19" s="163"/>
    </row>
    <row r="20" spans="1:10" ht="15.75" customHeight="1">
      <c r="A20" s="171"/>
      <c r="B20" s="176"/>
      <c r="C20" s="171"/>
      <c r="D20" s="163"/>
      <c r="E20" s="171"/>
      <c r="F20" s="171"/>
      <c r="G20" s="171"/>
      <c r="H20" s="163"/>
    </row>
    <row r="21" spans="1:10">
      <c r="A21" s="57">
        <v>1</v>
      </c>
      <c r="B21" s="58">
        <v>2</v>
      </c>
      <c r="C21" s="57">
        <v>3</v>
      </c>
      <c r="D21" s="57">
        <v>4</v>
      </c>
      <c r="E21" s="57">
        <v>5</v>
      </c>
      <c r="F21" s="57">
        <v>6</v>
      </c>
      <c r="G21" s="57">
        <v>7</v>
      </c>
      <c r="H21" s="59">
        <v>8</v>
      </c>
    </row>
    <row r="22" spans="1:10" ht="13.5" customHeight="1">
      <c r="A22" s="167" t="s">
        <v>51</v>
      </c>
      <c r="B22" s="168"/>
      <c r="C22" s="169"/>
      <c r="D22" s="169"/>
      <c r="E22" s="169"/>
      <c r="F22" s="169"/>
      <c r="G22" s="169"/>
      <c r="H22" s="170"/>
    </row>
    <row r="23" spans="1:10" ht="13.5" customHeight="1">
      <c r="A23" s="36"/>
      <c r="B23" s="37"/>
      <c r="C23" s="38" t="s">
        <v>52</v>
      </c>
      <c r="D23" s="39"/>
      <c r="E23" s="39"/>
      <c r="F23" s="39"/>
      <c r="G23" s="39"/>
      <c r="H23" s="60"/>
    </row>
    <row r="24" spans="1:10" ht="13.5" customHeight="1">
      <c r="A24" s="151" t="s">
        <v>30</v>
      </c>
      <c r="B24" s="173"/>
      <c r="C24" s="174"/>
      <c r="D24" s="174"/>
      <c r="E24" s="174"/>
      <c r="F24" s="174"/>
      <c r="G24" s="174"/>
      <c r="H24" s="175"/>
    </row>
    <row r="25" spans="1:10" ht="39.75" customHeight="1">
      <c r="A25" s="61">
        <v>1</v>
      </c>
      <c r="B25" s="62" t="s">
        <v>82</v>
      </c>
      <c r="C25" s="32" t="s">
        <v>117</v>
      </c>
      <c r="D25" s="103">
        <f>'БС 1'!D28</f>
        <v>190.61</v>
      </c>
      <c r="E25" s="103">
        <f>'БС 1'!E28</f>
        <v>8.7040000000000006</v>
      </c>
      <c r="F25" s="103">
        <f>'БС 1'!F28</f>
        <v>0</v>
      </c>
      <c r="G25" s="104"/>
      <c r="H25" s="105">
        <f>SUM(D25:G25)</f>
        <v>199.31400000000002</v>
      </c>
      <c r="J25" s="93"/>
    </row>
    <row r="26" spans="1:10">
      <c r="A26" s="36"/>
      <c r="B26" s="37"/>
      <c r="C26" s="38" t="s">
        <v>31</v>
      </c>
      <c r="D26" s="106">
        <f>SUM(D25:D25)</f>
        <v>190.61</v>
      </c>
      <c r="E26" s="106">
        <f>SUM(E25:E25)</f>
        <v>8.7040000000000006</v>
      </c>
      <c r="F26" s="106">
        <f>SUM(F25:F25)</f>
        <v>0</v>
      </c>
      <c r="G26" s="106">
        <f>SUM(G25:G25)</f>
        <v>0</v>
      </c>
      <c r="H26" s="106">
        <f>SUM(H25:H25)</f>
        <v>199.31400000000002</v>
      </c>
    </row>
    <row r="27" spans="1:10" hidden="1">
      <c r="A27" s="151" t="s">
        <v>65</v>
      </c>
      <c r="B27" s="173"/>
      <c r="C27" s="174"/>
      <c r="D27" s="174"/>
      <c r="E27" s="174"/>
      <c r="F27" s="174"/>
      <c r="G27" s="174"/>
      <c r="H27" s="175"/>
    </row>
    <row r="28" spans="1:10" ht="13.5" hidden="1" customHeight="1">
      <c r="A28" s="36"/>
      <c r="B28" s="37"/>
      <c r="C28" s="38" t="s">
        <v>46</v>
      </c>
      <c r="D28" s="39"/>
      <c r="E28" s="39"/>
      <c r="F28" s="39"/>
      <c r="G28" s="39"/>
      <c r="H28" s="60"/>
    </row>
    <row r="29" spans="1:10" ht="13.5" hidden="1" customHeight="1">
      <c r="A29" s="151" t="s">
        <v>66</v>
      </c>
      <c r="B29" s="152"/>
      <c r="C29" s="152"/>
      <c r="D29" s="152"/>
      <c r="E29" s="152"/>
      <c r="F29" s="152"/>
      <c r="G29" s="152"/>
      <c r="H29" s="153"/>
    </row>
    <row r="30" spans="1:10" ht="13.5" hidden="1" customHeight="1">
      <c r="A30" s="36"/>
      <c r="B30" s="37"/>
      <c r="C30" s="38" t="s">
        <v>45</v>
      </c>
      <c r="D30" s="39"/>
      <c r="E30" s="39"/>
      <c r="F30" s="39"/>
      <c r="G30" s="39"/>
      <c r="H30" s="60"/>
    </row>
    <row r="31" spans="1:10" ht="13.5" hidden="1" customHeight="1">
      <c r="A31" s="151" t="s">
        <v>43</v>
      </c>
      <c r="B31" s="152"/>
      <c r="C31" s="152"/>
      <c r="D31" s="152"/>
      <c r="E31" s="152"/>
      <c r="F31" s="152"/>
      <c r="G31" s="152"/>
      <c r="H31" s="153"/>
    </row>
    <row r="32" spans="1:10" ht="13.5" hidden="1" customHeight="1">
      <c r="A32" s="40"/>
      <c r="B32" s="41"/>
      <c r="C32" s="32" t="s">
        <v>68</v>
      </c>
      <c r="D32" s="33"/>
      <c r="E32" s="34"/>
      <c r="F32" s="34"/>
      <c r="G32" s="34"/>
      <c r="H32" s="35"/>
    </row>
    <row r="33" spans="1:8" ht="13.5" hidden="1" customHeight="1">
      <c r="A33" s="36"/>
      <c r="B33" s="37"/>
      <c r="C33" s="38" t="s">
        <v>44</v>
      </c>
      <c r="D33" s="39"/>
      <c r="E33" s="39"/>
      <c r="F33" s="39"/>
      <c r="G33" s="39"/>
      <c r="H33" s="60"/>
    </row>
    <row r="34" spans="1:8" ht="13.5" customHeight="1">
      <c r="A34" s="151" t="s">
        <v>32</v>
      </c>
      <c r="B34" s="173"/>
      <c r="C34" s="174"/>
      <c r="D34" s="174"/>
      <c r="E34" s="174"/>
      <c r="F34" s="174"/>
      <c r="G34" s="174"/>
      <c r="H34" s="175"/>
    </row>
    <row r="35" spans="1:8" ht="13.5" customHeight="1">
      <c r="A35" s="36"/>
      <c r="B35" s="37"/>
      <c r="C35" s="38" t="s">
        <v>33</v>
      </c>
      <c r="D35" s="39"/>
      <c r="E35" s="39"/>
      <c r="F35" s="39"/>
      <c r="G35" s="39"/>
      <c r="H35" s="60"/>
    </row>
    <row r="36" spans="1:8" ht="13.5" customHeight="1">
      <c r="A36" s="65"/>
      <c r="B36" s="66"/>
      <c r="C36" s="67" t="s">
        <v>34</v>
      </c>
      <c r="D36" s="112">
        <f>D23+D26+D28+D30+D33+D35</f>
        <v>190.61</v>
      </c>
      <c r="E36" s="112">
        <f>E23+E26+E28+E30+E33+E35</f>
        <v>8.7040000000000006</v>
      </c>
      <c r="F36" s="112">
        <f>F23+F26+F28+F30+F33+F35</f>
        <v>0</v>
      </c>
      <c r="G36" s="112">
        <f>G23+G26+G28+G30+G33+G35</f>
        <v>0</v>
      </c>
      <c r="H36" s="112">
        <f>H23+H26+H28+H30+H33+H35</f>
        <v>199.31400000000002</v>
      </c>
    </row>
    <row r="37" spans="1:8" ht="13.5" customHeight="1">
      <c r="A37" s="151" t="s">
        <v>35</v>
      </c>
      <c r="B37" s="152"/>
      <c r="C37" s="152"/>
      <c r="D37" s="152"/>
      <c r="E37" s="152"/>
      <c r="F37" s="152"/>
      <c r="G37" s="152"/>
      <c r="H37" s="153"/>
    </row>
    <row r="38" spans="1:8" ht="24" customHeight="1">
      <c r="A38" s="40">
        <v>2</v>
      </c>
      <c r="B38" s="69" t="s">
        <v>83</v>
      </c>
      <c r="C38" s="32" t="s">
        <v>89</v>
      </c>
      <c r="D38" s="104"/>
      <c r="E38" s="104"/>
      <c r="F38" s="104"/>
      <c r="G38" s="104"/>
      <c r="H38" s="121">
        <f>SUM(D38:G38)</f>
        <v>0</v>
      </c>
    </row>
    <row r="39" spans="1:8" ht="13.5" customHeight="1">
      <c r="A39" s="63"/>
      <c r="B39" s="64"/>
      <c r="C39" s="68" t="s">
        <v>36</v>
      </c>
      <c r="D39" s="104">
        <f>SUM(D38)</f>
        <v>0</v>
      </c>
      <c r="E39" s="104">
        <f>SUM(E38)</f>
        <v>0</v>
      </c>
      <c r="F39" s="104"/>
      <c r="G39" s="104"/>
      <c r="H39" s="121">
        <f>SUM(D39:G39)</f>
        <v>0</v>
      </c>
    </row>
    <row r="40" spans="1:8" ht="13.5" customHeight="1">
      <c r="A40" s="65"/>
      <c r="B40" s="66"/>
      <c r="C40" s="67" t="s">
        <v>37</v>
      </c>
      <c r="D40" s="112">
        <f>D36+D39</f>
        <v>190.61</v>
      </c>
      <c r="E40" s="112">
        <f>E36+E39</f>
        <v>8.7040000000000006</v>
      </c>
      <c r="F40" s="112">
        <f>F36+F39</f>
        <v>0</v>
      </c>
      <c r="G40" s="112">
        <f>G36+G39</f>
        <v>0</v>
      </c>
      <c r="H40" s="113">
        <f>H36+H39</f>
        <v>199.31400000000002</v>
      </c>
    </row>
    <row r="41" spans="1:8" ht="14.1" customHeight="1">
      <c r="A41" s="154" t="s">
        <v>38</v>
      </c>
      <c r="B41" s="155"/>
      <c r="C41" s="156"/>
      <c r="D41" s="156"/>
      <c r="E41" s="156"/>
      <c r="F41" s="156"/>
      <c r="G41" s="156"/>
      <c r="H41" s="157"/>
    </row>
    <row r="42" spans="1:8" ht="27" customHeight="1">
      <c r="A42" s="61">
        <v>3</v>
      </c>
      <c r="B42" s="69" t="s">
        <v>84</v>
      </c>
      <c r="C42" s="32" t="s">
        <v>90</v>
      </c>
      <c r="D42" s="103"/>
      <c r="E42" s="103"/>
      <c r="F42" s="103"/>
      <c r="G42" s="103"/>
      <c r="H42" s="105">
        <f>SUM(D42:G42)</f>
        <v>0</v>
      </c>
    </row>
    <row r="43" spans="1:8" ht="14.1" customHeight="1">
      <c r="A43" s="94"/>
      <c r="B43" s="95"/>
      <c r="C43" s="96" t="s">
        <v>39</v>
      </c>
      <c r="D43" s="122">
        <f>SUM(D42:D42)</f>
        <v>0</v>
      </c>
      <c r="E43" s="122">
        <f>SUM(E42:E42)</f>
        <v>0</v>
      </c>
      <c r="F43" s="122"/>
      <c r="G43" s="122">
        <f>SUM(G42:G42)</f>
        <v>0</v>
      </c>
      <c r="H43" s="123">
        <f>SUM(H42:H42)</f>
        <v>0</v>
      </c>
    </row>
    <row r="44" spans="1:8" ht="14.1" customHeight="1">
      <c r="A44" s="97"/>
      <c r="B44" s="98"/>
      <c r="C44" s="99" t="s">
        <v>40</v>
      </c>
      <c r="D44" s="114">
        <f>D40+D43</f>
        <v>190.61</v>
      </c>
      <c r="E44" s="114">
        <f>E40+E43</f>
        <v>8.7040000000000006</v>
      </c>
      <c r="F44" s="114">
        <f>F40+F43</f>
        <v>0</v>
      </c>
      <c r="G44" s="114">
        <f>G40+G43</f>
        <v>0</v>
      </c>
      <c r="H44" s="115">
        <f>H40+H43</f>
        <v>199.31400000000002</v>
      </c>
    </row>
    <row r="45" spans="1:8" ht="14.1" customHeight="1">
      <c r="A45" s="167" t="s">
        <v>77</v>
      </c>
      <c r="B45" s="168"/>
      <c r="C45" s="169"/>
      <c r="D45" s="169"/>
      <c r="E45" s="169"/>
      <c r="F45" s="169"/>
      <c r="G45" s="169"/>
      <c r="H45" s="170"/>
    </row>
    <row r="46" spans="1:8" ht="33.75" customHeight="1">
      <c r="A46" s="100">
        <v>4</v>
      </c>
      <c r="B46" s="101" t="s">
        <v>85</v>
      </c>
      <c r="C46" s="102" t="s">
        <v>101</v>
      </c>
      <c r="D46" s="116"/>
      <c r="E46" s="116"/>
      <c r="F46" s="116"/>
      <c r="G46" s="116">
        <f>G57/7.68</f>
        <v>5.9141220868644071</v>
      </c>
      <c r="H46" s="117">
        <f>SUM(D46:G46)</f>
        <v>5.9141220868644071</v>
      </c>
    </row>
    <row r="47" spans="1:8" ht="14.1" customHeight="1">
      <c r="A47" s="36"/>
      <c r="B47" s="37"/>
      <c r="C47" s="38" t="s">
        <v>78</v>
      </c>
      <c r="D47" s="106"/>
      <c r="E47" s="106"/>
      <c r="F47" s="106"/>
      <c r="G47" s="106">
        <f>SUM(G46:G46)</f>
        <v>5.9141220868644071</v>
      </c>
      <c r="H47" s="118">
        <f>SUM(H46:H46)</f>
        <v>5.9141220868644071</v>
      </c>
    </row>
    <row r="48" spans="1:8" ht="14.1" customHeight="1">
      <c r="A48" s="63"/>
      <c r="B48" s="64"/>
      <c r="C48" s="92" t="s">
        <v>79</v>
      </c>
      <c r="D48" s="119">
        <f>D44+D47</f>
        <v>190.61</v>
      </c>
      <c r="E48" s="119">
        <f>E44+E47</f>
        <v>8.7040000000000006</v>
      </c>
      <c r="F48" s="119">
        <f>F44+F47</f>
        <v>0</v>
      </c>
      <c r="G48" s="119">
        <f>G44+G47</f>
        <v>5.9141220868644071</v>
      </c>
      <c r="H48" s="120">
        <f>H44+H47</f>
        <v>205.22812208686443</v>
      </c>
    </row>
    <row r="49" spans="1:9" ht="13.5" customHeight="1">
      <c r="A49" s="164" t="s">
        <v>76</v>
      </c>
      <c r="B49" s="165"/>
      <c r="C49" s="165"/>
      <c r="D49" s="165"/>
      <c r="E49" s="165"/>
      <c r="F49" s="165"/>
      <c r="G49" s="165"/>
      <c r="H49" s="166"/>
    </row>
    <row r="50" spans="1:9" ht="27" customHeight="1">
      <c r="A50" s="40">
        <v>5</v>
      </c>
      <c r="B50" s="64"/>
      <c r="C50" s="32" t="s">
        <v>107</v>
      </c>
      <c r="D50" s="104"/>
      <c r="E50" s="104"/>
      <c r="F50" s="104"/>
      <c r="G50" s="103">
        <f>G58/3.99</f>
        <v>16.400407799158913</v>
      </c>
      <c r="H50" s="105">
        <f>SUM(D50:G50)</f>
        <v>16.400407799158913</v>
      </c>
    </row>
    <row r="51" spans="1:9" ht="13.5" customHeight="1">
      <c r="A51" s="36"/>
      <c r="B51" s="37"/>
      <c r="C51" s="38" t="s">
        <v>41</v>
      </c>
      <c r="D51" s="106"/>
      <c r="E51" s="106"/>
      <c r="F51" s="106"/>
      <c r="G51" s="106">
        <f>G50</f>
        <v>16.400407799158913</v>
      </c>
      <c r="H51" s="118">
        <f>SUM(G51)</f>
        <v>16.400407799158913</v>
      </c>
    </row>
    <row r="52" spans="1:9" ht="13.5" customHeight="1">
      <c r="A52" s="65"/>
      <c r="B52" s="66"/>
      <c r="C52" s="67" t="s">
        <v>42</v>
      </c>
      <c r="D52" s="112">
        <f>D51+D48</f>
        <v>190.61</v>
      </c>
      <c r="E52" s="112">
        <f>E51+E48</f>
        <v>8.7040000000000006</v>
      </c>
      <c r="F52" s="112">
        <f>F51+F48</f>
        <v>0</v>
      </c>
      <c r="G52" s="112">
        <f>G51+G48</f>
        <v>22.314529886023319</v>
      </c>
      <c r="H52" s="113">
        <f>H51+H48</f>
        <v>221.62852988602333</v>
      </c>
    </row>
    <row r="53" spans="1:9" ht="13.5" customHeight="1">
      <c r="A53" s="70"/>
      <c r="B53" s="71"/>
      <c r="C53" s="32"/>
      <c r="D53" s="124"/>
      <c r="E53" s="124"/>
      <c r="F53" s="124"/>
      <c r="G53" s="124"/>
      <c r="H53" s="125"/>
    </row>
    <row r="54" spans="1:9" ht="14.25" customHeight="1">
      <c r="A54" s="85"/>
      <c r="B54" s="86"/>
      <c r="C54" s="87" t="s">
        <v>86</v>
      </c>
      <c r="D54" s="126">
        <f>SUM(D52:D53)</f>
        <v>190.61</v>
      </c>
      <c r="E54" s="126">
        <f>SUM(E52:E53)</f>
        <v>8.7040000000000006</v>
      </c>
      <c r="F54" s="126">
        <f>SUM(F52:F53)</f>
        <v>0</v>
      </c>
      <c r="G54" s="126">
        <f>SUM(G52:G53)</f>
        <v>22.314529886023319</v>
      </c>
      <c r="H54" s="127">
        <f>SUM(H52:H53)</f>
        <v>221.62852988602333</v>
      </c>
    </row>
    <row r="55" spans="1:9" ht="14.25" customHeight="1">
      <c r="A55" s="72"/>
      <c r="B55" s="73"/>
      <c r="C55" s="74" t="s">
        <v>87</v>
      </c>
      <c r="D55" s="75"/>
      <c r="E55" s="76"/>
      <c r="F55" s="76"/>
      <c r="G55" s="76"/>
      <c r="H55" s="77"/>
    </row>
    <row r="56" spans="1:9" ht="96.75" customHeight="1">
      <c r="A56" s="70">
        <v>6</v>
      </c>
      <c r="B56" s="62" t="s">
        <v>122</v>
      </c>
      <c r="C56" s="78" t="s">
        <v>112</v>
      </c>
      <c r="D56" s="140">
        <v>2132.4161020000001</v>
      </c>
      <c r="E56" s="140"/>
      <c r="F56" s="140"/>
      <c r="G56" s="140"/>
      <c r="H56" s="141">
        <f>SUM(D56:G56)</f>
        <v>2132.4161020000001</v>
      </c>
    </row>
    <row r="57" spans="1:9" ht="41.25" customHeight="1">
      <c r="A57" s="70">
        <v>7</v>
      </c>
      <c r="B57" s="62" t="s">
        <v>113</v>
      </c>
      <c r="C57" s="78" t="s">
        <v>114</v>
      </c>
      <c r="D57" s="142"/>
      <c r="E57" s="142"/>
      <c r="F57" s="142"/>
      <c r="G57" s="142">
        <f>I57/1.18</f>
        <v>45.420457627118644</v>
      </c>
      <c r="H57" s="143">
        <f>SUM(D57:G57)</f>
        <v>45.420457627118644</v>
      </c>
      <c r="I57" s="129">
        <v>53.596139999999998</v>
      </c>
    </row>
    <row r="58" spans="1:9" ht="29.25" customHeight="1">
      <c r="A58" s="70">
        <v>8</v>
      </c>
      <c r="B58" s="62" t="s">
        <v>88</v>
      </c>
      <c r="C58" s="78" t="s">
        <v>106</v>
      </c>
      <c r="D58" s="142"/>
      <c r="E58" s="142"/>
      <c r="F58" s="142"/>
      <c r="G58" s="142">
        <f>I58/1.18</f>
        <v>65.437627118644059</v>
      </c>
      <c r="H58" s="143">
        <f>G58</f>
        <v>65.437627118644059</v>
      </c>
      <c r="I58" s="128">
        <v>77.216399999999993</v>
      </c>
    </row>
    <row r="59" spans="1:9" ht="13.5" customHeight="1">
      <c r="A59" s="79"/>
      <c r="B59" s="80"/>
      <c r="C59" s="81" t="s">
        <v>67</v>
      </c>
      <c r="D59" s="135">
        <f>SUM(D56:D58)</f>
        <v>2132.4161020000001</v>
      </c>
      <c r="E59" s="135">
        <f>SUM(E56:E58)</f>
        <v>0</v>
      </c>
      <c r="F59" s="135">
        <f>SUM(F56:F58)</f>
        <v>0</v>
      </c>
      <c r="G59" s="135">
        <f>SUM(G56:G58)</f>
        <v>110.85808474576271</v>
      </c>
      <c r="H59" s="135">
        <f>SUM(H56:H58)</f>
        <v>2243.2741867457626</v>
      </c>
    </row>
    <row r="60" spans="1:9" ht="13.5" customHeight="1">
      <c r="A60" s="82"/>
      <c r="B60" s="83"/>
      <c r="C60" s="84" t="s">
        <v>25</v>
      </c>
      <c r="D60" s="136">
        <f>D59*0.18</f>
        <v>383.83489836000001</v>
      </c>
      <c r="E60" s="136">
        <f>ROUND(E59*0.18,2)</f>
        <v>0</v>
      </c>
      <c r="F60" s="136">
        <f>ROUND(F59*0.18,2)</f>
        <v>0</v>
      </c>
      <c r="G60" s="136">
        <f>G59*0.18</f>
        <v>19.954455254237288</v>
      </c>
      <c r="H60" s="136">
        <f>H59*0.18</f>
        <v>403.78935361423726</v>
      </c>
    </row>
    <row r="61" spans="1:9" ht="13.5">
      <c r="A61" s="88"/>
      <c r="B61" s="89"/>
      <c r="C61" s="90" t="s">
        <v>115</v>
      </c>
      <c r="D61" s="137">
        <f>D59+D60</f>
        <v>2516.25100036</v>
      </c>
      <c r="E61" s="137">
        <f>E59+E60</f>
        <v>0</v>
      </c>
      <c r="F61" s="137">
        <f>F59+F60</f>
        <v>0</v>
      </c>
      <c r="G61" s="137">
        <f>G59+G60</f>
        <v>130.81254000000001</v>
      </c>
      <c r="H61" s="137">
        <f>H59+H60</f>
        <v>2647.0635403599999</v>
      </c>
    </row>
    <row r="63" spans="1:9" ht="10.5" customHeight="1">
      <c r="A63" s="44"/>
      <c r="B63" s="53"/>
      <c r="D63" s="91"/>
      <c r="E63" s="44"/>
    </row>
    <row r="64" spans="1:9">
      <c r="A64" s="44" t="s">
        <v>47</v>
      </c>
      <c r="B64" s="53"/>
      <c r="D64" s="91" t="s">
        <v>105</v>
      </c>
      <c r="E64" s="44"/>
    </row>
    <row r="65" spans="1:5" ht="10.5" customHeight="1">
      <c r="A65" s="44"/>
      <c r="B65" s="53"/>
      <c r="E65" s="44"/>
    </row>
    <row r="66" spans="1:5">
      <c r="A66" s="44" t="s">
        <v>48</v>
      </c>
      <c r="B66" s="53"/>
      <c r="D66" s="55" t="s">
        <v>98</v>
      </c>
      <c r="E66" s="44"/>
    </row>
    <row r="67" spans="1:5" ht="12" customHeight="1">
      <c r="A67" s="44"/>
      <c r="B67" s="53"/>
    </row>
    <row r="68" spans="1:5">
      <c r="A68" s="44" t="s">
        <v>49</v>
      </c>
      <c r="B68" s="53"/>
    </row>
  </sheetData>
  <mergeCells count="23">
    <mergeCell ref="A49:H49"/>
    <mergeCell ref="A22:H22"/>
    <mergeCell ref="C17:C20"/>
    <mergeCell ref="D18:D20"/>
    <mergeCell ref="D17:G17"/>
    <mergeCell ref="A31:H31"/>
    <mergeCell ref="A29:H29"/>
    <mergeCell ref="A34:H34"/>
    <mergeCell ref="E18:E20"/>
    <mergeCell ref="F18:F20"/>
    <mergeCell ref="G18:G20"/>
    <mergeCell ref="B17:B20"/>
    <mergeCell ref="A24:H24"/>
    <mergeCell ref="A27:H27"/>
    <mergeCell ref="A17:A20"/>
    <mergeCell ref="A45:H45"/>
    <mergeCell ref="A37:H37"/>
    <mergeCell ref="A41:H41"/>
    <mergeCell ref="C2:G2"/>
    <mergeCell ref="C14:F14"/>
    <mergeCell ref="C11:F11"/>
    <mergeCell ref="B13:G13"/>
    <mergeCell ref="H17:H20"/>
  </mergeCells>
  <phoneticPr fontId="0" type="noConversion"/>
  <pageMargins left="0.59055118110236227" right="0.39370078740157483" top="0.62992125984251968" bottom="0.47244094488188981" header="0.23622047244094491" footer="0.23622047244094491"/>
  <pageSetup paperSize="9" scale="90" fitToHeight="10000" orientation="landscape" r:id="rId1"/>
  <headerFooter alignWithMargins="0">
    <oddFooter>&amp;RСтраница &amp;P</oddFooter>
  </headerFooter>
  <rowBreaks count="1" manualBreakCount="1">
    <brk id="4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7"/>
  <dimension ref="A2:O65"/>
  <sheetViews>
    <sheetView workbookViewId="0">
      <selection activeCell="B58" sqref="B58"/>
    </sheetView>
  </sheetViews>
  <sheetFormatPr defaultRowHeight="12.75"/>
  <cols>
    <col min="1" max="1" width="3" customWidth="1"/>
    <col min="6" max="6" width="10.140625" customWidth="1"/>
    <col min="8" max="8" width="6.140625" customWidth="1"/>
    <col min="9" max="9" width="10.5703125" bestFit="1" customWidth="1"/>
    <col min="10" max="10" width="9.85546875" customWidth="1"/>
  </cols>
  <sheetData>
    <row r="2" spans="1:15">
      <c r="C2" s="178" t="s">
        <v>54</v>
      </c>
      <c r="D2" s="178"/>
      <c r="E2" s="178"/>
      <c r="F2" s="178"/>
      <c r="G2" s="178"/>
      <c r="H2" s="178"/>
    </row>
    <row r="3" spans="1:15">
      <c r="B3" s="178" t="s">
        <v>55</v>
      </c>
      <c r="C3" s="178"/>
      <c r="D3" s="178"/>
      <c r="E3" s="178"/>
      <c r="F3" s="178"/>
      <c r="G3" s="178"/>
      <c r="H3" s="178"/>
      <c r="I3" s="178"/>
    </row>
    <row r="4" spans="1:15">
      <c r="B4" s="20"/>
      <c r="C4" s="20"/>
      <c r="D4" s="20"/>
      <c r="E4" s="20"/>
      <c r="F4" s="20"/>
      <c r="G4" s="20"/>
      <c r="H4" s="20"/>
      <c r="I4" s="20"/>
    </row>
    <row r="5" spans="1:15" ht="19.5" customHeight="1">
      <c r="A5" s="177" t="str">
        <f>'Сводный сметный расчет'!C25</f>
        <v>Капитальный ремонт многоквартирного жилого дома по адресу: РД, г. Каспийск, ул. Орджоникидзе, дом № 25</v>
      </c>
      <c r="B5" s="177"/>
      <c r="C5" s="177"/>
      <c r="D5" s="177"/>
      <c r="E5" s="177"/>
      <c r="F5" s="177"/>
      <c r="G5" s="177"/>
      <c r="H5" s="177"/>
      <c r="I5" s="177"/>
      <c r="J5" s="177"/>
      <c r="K5" s="27"/>
      <c r="L5" s="27"/>
      <c r="M5" s="27"/>
      <c r="N5" s="27"/>
      <c r="O5" s="27"/>
    </row>
    <row r="6" spans="1:15">
      <c r="A6" s="177"/>
      <c r="B6" s="177"/>
      <c r="C6" s="177"/>
      <c r="D6" s="177"/>
      <c r="E6" s="177"/>
      <c r="F6" s="177"/>
      <c r="G6" s="177"/>
      <c r="H6" s="177"/>
      <c r="I6" s="177"/>
      <c r="J6" s="177"/>
    </row>
    <row r="8" spans="1:15">
      <c r="B8" t="s">
        <v>91</v>
      </c>
    </row>
    <row r="9" spans="1:15">
      <c r="B9" t="s">
        <v>56</v>
      </c>
    </row>
    <row r="10" spans="1:15" ht="9" customHeight="1"/>
    <row r="11" spans="1:15" ht="26.25" customHeight="1">
      <c r="B11" s="179" t="s">
        <v>92</v>
      </c>
      <c r="C11" s="179"/>
      <c r="D11" s="179"/>
      <c r="E11" s="179"/>
      <c r="F11" s="179"/>
      <c r="G11" s="179"/>
      <c r="H11" s="179"/>
      <c r="I11" s="179"/>
      <c r="J11" s="179"/>
    </row>
    <row r="12" spans="1:15" ht="9" customHeight="1">
      <c r="B12" s="21"/>
      <c r="C12" s="21"/>
      <c r="D12" s="21"/>
      <c r="E12" s="21"/>
      <c r="F12" s="28"/>
      <c r="G12" s="21"/>
      <c r="H12" s="21"/>
      <c r="I12" s="21"/>
      <c r="J12" s="21"/>
    </row>
    <row r="13" spans="1:15" ht="39" customHeight="1">
      <c r="B13" s="179" t="s">
        <v>93</v>
      </c>
      <c r="C13" s="179"/>
      <c r="D13" s="179"/>
      <c r="E13" s="179"/>
      <c r="F13" s="179"/>
      <c r="G13" s="179"/>
      <c r="H13" s="179"/>
      <c r="I13" s="179"/>
      <c r="J13" s="179"/>
    </row>
    <row r="14" spans="1:15" ht="9" customHeight="1">
      <c r="B14" s="21"/>
      <c r="C14" s="21"/>
      <c r="D14" s="21"/>
      <c r="E14" s="21"/>
      <c r="F14" s="21"/>
      <c r="G14" s="21"/>
      <c r="H14" s="21"/>
      <c r="I14" s="21"/>
      <c r="J14" s="21"/>
    </row>
    <row r="15" spans="1:15" ht="92.25" customHeight="1">
      <c r="B15" s="179" t="s">
        <v>95</v>
      </c>
      <c r="C15" s="179"/>
      <c r="D15" s="179"/>
      <c r="E15" s="179"/>
      <c r="F15" s="179"/>
      <c r="G15" s="179"/>
      <c r="H15" s="179"/>
      <c r="I15" s="179"/>
      <c r="J15" s="179"/>
    </row>
    <row r="16" spans="1:15" ht="9" customHeight="1">
      <c r="B16" s="21"/>
      <c r="C16" s="21"/>
      <c r="D16" s="21"/>
      <c r="E16" s="21"/>
      <c r="F16" s="21"/>
      <c r="G16" s="21"/>
      <c r="H16" s="21"/>
      <c r="I16" s="21"/>
      <c r="J16" s="21"/>
    </row>
    <row r="17" spans="2:10" ht="26.25" customHeight="1">
      <c r="B17" s="179" t="s">
        <v>94</v>
      </c>
      <c r="C17" s="179"/>
      <c r="D17" s="179"/>
      <c r="E17" s="179"/>
      <c r="F17" s="179"/>
      <c r="G17" s="179"/>
      <c r="H17" s="179"/>
      <c r="I17" s="179"/>
      <c r="J17" s="179"/>
    </row>
    <row r="18" spans="2:10" ht="9" customHeight="1">
      <c r="B18" s="21"/>
      <c r="C18" s="21"/>
      <c r="D18" s="21"/>
      <c r="E18" s="21"/>
      <c r="F18" s="21"/>
      <c r="G18" s="21"/>
      <c r="H18" s="21"/>
      <c r="I18" s="21"/>
      <c r="J18" s="21"/>
    </row>
    <row r="19" spans="2:10" ht="26.25" customHeight="1">
      <c r="B19" s="179" t="s">
        <v>108</v>
      </c>
      <c r="C19" s="179"/>
      <c r="D19" s="179"/>
      <c r="E19" s="179"/>
      <c r="F19" s="179"/>
      <c r="G19" s="179"/>
      <c r="H19" s="179"/>
      <c r="I19" s="179"/>
      <c r="J19" s="179"/>
    </row>
    <row r="20" spans="2:10" ht="9" customHeight="1">
      <c r="B20" s="21"/>
      <c r="C20" s="21"/>
      <c r="D20" s="21"/>
      <c r="E20" s="21"/>
      <c r="F20" s="21"/>
      <c r="G20" s="21"/>
      <c r="H20" s="21"/>
      <c r="I20" s="21"/>
      <c r="J20" s="21"/>
    </row>
    <row r="21" spans="2:10" ht="14.25" customHeight="1">
      <c r="B21" s="179" t="s">
        <v>57</v>
      </c>
      <c r="C21" s="179"/>
      <c r="D21" s="179"/>
      <c r="E21" s="179"/>
      <c r="F21" s="179"/>
      <c r="G21" s="179"/>
      <c r="H21" s="179"/>
      <c r="I21" s="179"/>
      <c r="J21" s="179"/>
    </row>
    <row r="22" spans="2:10" ht="14.25" customHeight="1">
      <c r="B22" s="179" t="s">
        <v>96</v>
      </c>
      <c r="C22" s="179"/>
      <c r="D22" s="179"/>
      <c r="E22" s="179"/>
      <c r="F22" s="179"/>
      <c r="G22" s="21"/>
      <c r="I22" s="130">
        <f>'Сводный сметный расчет'!H54</f>
        <v>221.62852988602333</v>
      </c>
      <c r="J22" s="23" t="s">
        <v>26</v>
      </c>
    </row>
    <row r="23" spans="2:10" ht="14.25" customHeight="1">
      <c r="C23" t="s">
        <v>58</v>
      </c>
      <c r="I23" s="25">
        <f>'Сводный сметный расчет'!D54+'Сводный сметный расчет'!E54</f>
        <v>199.31400000000002</v>
      </c>
      <c r="J23" s="23" t="s">
        <v>26</v>
      </c>
    </row>
    <row r="24" spans="2:10" ht="14.25" customHeight="1">
      <c r="C24" t="s">
        <v>59</v>
      </c>
      <c r="I24" s="25">
        <f>'Сводный сметный расчет'!F54</f>
        <v>0</v>
      </c>
      <c r="J24" s="23" t="s">
        <v>26</v>
      </c>
    </row>
    <row r="25" spans="2:10" ht="14.25" customHeight="1">
      <c r="C25" t="s">
        <v>50</v>
      </c>
      <c r="I25" s="25">
        <f>'Сводный сметный расчет'!G54</f>
        <v>22.314529886023319</v>
      </c>
      <c r="J25" s="23" t="s">
        <v>26</v>
      </c>
    </row>
    <row r="26" spans="2:10" ht="12" customHeight="1">
      <c r="I26" s="24"/>
      <c r="J26" s="23"/>
    </row>
    <row r="27" spans="2:10" ht="14.25" hidden="1" customHeight="1">
      <c r="B27" s="30" t="s">
        <v>71</v>
      </c>
      <c r="C27" s="30"/>
      <c r="D27" s="30"/>
      <c r="E27" s="30"/>
      <c r="F27" s="30"/>
      <c r="J27" s="29"/>
    </row>
    <row r="28" spans="2:10" ht="14.25" hidden="1" customHeight="1">
      <c r="B28" t="s">
        <v>60</v>
      </c>
      <c r="F28">
        <v>30673.040000000001</v>
      </c>
      <c r="G28" s="20" t="s">
        <v>61</v>
      </c>
      <c r="I28" s="25">
        <f>ROUND('Сводный сметный расчет'!H26/'ПЗ №1'!F28,3)</f>
        <v>6.0000000000000001E-3</v>
      </c>
      <c r="J28" s="23" t="s">
        <v>26</v>
      </c>
    </row>
    <row r="29" spans="2:10" ht="14.25" hidden="1" customHeight="1">
      <c r="B29" t="s">
        <v>69</v>
      </c>
      <c r="F29">
        <v>3838.13</v>
      </c>
      <c r="G29" s="20" t="s">
        <v>61</v>
      </c>
      <c r="I29" s="25"/>
      <c r="J29" s="23"/>
    </row>
    <row r="30" spans="2:10" ht="14.25" hidden="1" customHeight="1">
      <c r="B30" t="s">
        <v>70</v>
      </c>
      <c r="F30">
        <v>5252.35</v>
      </c>
      <c r="G30" s="20" t="s">
        <v>63</v>
      </c>
      <c r="I30" s="25" t="e">
        <f>ROUND(('Сводный сметный расчет'!H26-'Сводный сметный расчет'!#REF!)/'ПЗ №1'!F30,3)</f>
        <v>#REF!</v>
      </c>
      <c r="J30" s="23" t="s">
        <v>26</v>
      </c>
    </row>
    <row r="31" spans="2:10" ht="14.25" hidden="1" customHeight="1">
      <c r="B31" t="s">
        <v>62</v>
      </c>
      <c r="F31">
        <v>7542.8</v>
      </c>
      <c r="G31" s="20" t="s">
        <v>63</v>
      </c>
      <c r="I31" s="25" t="e">
        <f>ROUND(('Сводный сметный расчет'!H26-'Сводный сметный расчет'!#REF!)/'ПЗ №1'!F31,3)</f>
        <v>#REF!</v>
      </c>
      <c r="J31" s="23" t="s">
        <v>26</v>
      </c>
    </row>
    <row r="32" spans="2:10" ht="14.25" customHeight="1">
      <c r="G32" s="20"/>
      <c r="I32" s="25"/>
      <c r="J32" s="23"/>
    </row>
    <row r="33" spans="2:10" ht="12" hidden="1" customHeight="1">
      <c r="B33" s="30" t="s">
        <v>73</v>
      </c>
      <c r="C33" s="30"/>
      <c r="D33" s="30"/>
      <c r="E33" s="30"/>
      <c r="F33" s="30"/>
      <c r="G33" s="30"/>
      <c r="J33" s="29"/>
    </row>
    <row r="34" spans="2:10" ht="14.25" hidden="1" customHeight="1">
      <c r="B34" t="s">
        <v>60</v>
      </c>
      <c r="F34">
        <v>30673.040000000001</v>
      </c>
      <c r="G34" s="20" t="s">
        <v>61</v>
      </c>
      <c r="I34" s="25">
        <f>ROUND(('Сводный сметный расчет'!H54-84.51-1836.22)/'ПЗ №1'!F34,3)</f>
        <v>-5.5E-2</v>
      </c>
      <c r="J34" s="23" t="s">
        <v>26</v>
      </c>
    </row>
    <row r="35" spans="2:10" ht="14.25" hidden="1" customHeight="1">
      <c r="B35" t="s">
        <v>69</v>
      </c>
      <c r="F35">
        <v>3838.13</v>
      </c>
      <c r="G35" s="20" t="s">
        <v>61</v>
      </c>
      <c r="I35" s="25"/>
      <c r="J35" s="23"/>
    </row>
    <row r="36" spans="2:10" ht="14.25" hidden="1" customHeight="1">
      <c r="B36" t="s">
        <v>70</v>
      </c>
      <c r="F36">
        <v>5252.35</v>
      </c>
      <c r="G36" s="20" t="s">
        <v>63</v>
      </c>
      <c r="I36" s="25" t="e">
        <f>ROUND(('Сводный сметный расчет'!H54-'Сводный сметный расчет'!#REF!-'Сводный сметный расчет'!G51)/'ПЗ №1'!F36,3)</f>
        <v>#REF!</v>
      </c>
      <c r="J36" s="23" t="s">
        <v>26</v>
      </c>
    </row>
    <row r="37" spans="2:10" ht="14.25" hidden="1" customHeight="1">
      <c r="B37" t="s">
        <v>62</v>
      </c>
      <c r="F37">
        <v>7542.8</v>
      </c>
      <c r="G37" s="20" t="s">
        <v>63</v>
      </c>
      <c r="I37" s="25">
        <f>ROUND(('Сводный сметный расчет'!H54-84.51-1836.22)/'ПЗ №1'!F37,3)</f>
        <v>-0.22500000000000001</v>
      </c>
      <c r="J37" s="23" t="s">
        <v>26</v>
      </c>
    </row>
    <row r="38" spans="2:10" ht="14.25" hidden="1" customHeight="1">
      <c r="I38" s="25"/>
      <c r="J38" s="26"/>
    </row>
    <row r="39" spans="2:10" hidden="1">
      <c r="B39" s="179" t="s">
        <v>57</v>
      </c>
      <c r="C39" s="179"/>
      <c r="D39" s="179"/>
      <c r="E39" s="179"/>
      <c r="F39" s="179"/>
      <c r="G39" s="179"/>
      <c r="H39" s="179"/>
      <c r="I39" s="179"/>
      <c r="J39" s="179"/>
    </row>
    <row r="40" spans="2:10" hidden="1">
      <c r="B40" s="179" t="s">
        <v>74</v>
      </c>
      <c r="C40" s="179"/>
      <c r="D40" s="179"/>
      <c r="E40" s="179"/>
      <c r="F40" s="179"/>
      <c r="G40" s="179"/>
      <c r="H40" s="179"/>
      <c r="I40" s="22">
        <f>'Сводный сметный расчет'!H61</f>
        <v>2647.0635403599999</v>
      </c>
      <c r="J40" s="23" t="s">
        <v>26</v>
      </c>
    </row>
    <row r="41" spans="2:10" hidden="1">
      <c r="C41" t="s">
        <v>58</v>
      </c>
      <c r="I41" s="24">
        <f>'Сводный сметный расчет'!D61+'Сводный сметный расчет'!E61</f>
        <v>2516.25100036</v>
      </c>
      <c r="J41" s="23" t="s">
        <v>26</v>
      </c>
    </row>
    <row r="42" spans="2:10" hidden="1">
      <c r="C42" t="s">
        <v>59</v>
      </c>
      <c r="I42" s="24">
        <f>'Сводный сметный расчет'!F61</f>
        <v>0</v>
      </c>
      <c r="J42" s="23" t="s">
        <v>26</v>
      </c>
    </row>
    <row r="43" spans="2:10" ht="12" hidden="1" customHeight="1">
      <c r="C43" t="s">
        <v>50</v>
      </c>
      <c r="I43" s="24">
        <f>'Сводный сметный расчет'!G61</f>
        <v>130.81254000000001</v>
      </c>
      <c r="J43" s="23" t="s">
        <v>26</v>
      </c>
    </row>
    <row r="44" spans="2:10" ht="14.25" hidden="1" customHeight="1"/>
    <row r="45" spans="2:10" hidden="1">
      <c r="B45" s="30" t="s">
        <v>72</v>
      </c>
      <c r="C45" s="30"/>
      <c r="D45" s="30"/>
      <c r="E45" s="30"/>
      <c r="F45" s="30"/>
      <c r="J45" s="20"/>
    </row>
    <row r="46" spans="2:10" hidden="1">
      <c r="B46" t="s">
        <v>60</v>
      </c>
      <c r="F46">
        <v>30673.040000000001</v>
      </c>
      <c r="G46" s="20" t="s">
        <v>61</v>
      </c>
      <c r="I46" s="25">
        <f>ROUND('Сводный сметный расчет'!H26*4.93*1.18/'ПЗ №1'!F46,3)</f>
        <v>3.7999999999999999E-2</v>
      </c>
      <c r="J46" s="23" t="s">
        <v>26</v>
      </c>
    </row>
    <row r="47" spans="2:10" hidden="1">
      <c r="B47" t="s">
        <v>69</v>
      </c>
      <c r="F47">
        <v>3838.13</v>
      </c>
      <c r="G47" s="20" t="s">
        <v>61</v>
      </c>
      <c r="I47" s="25"/>
      <c r="J47" s="26"/>
    </row>
    <row r="48" spans="2:10" hidden="1">
      <c r="B48" t="s">
        <v>70</v>
      </c>
      <c r="F48">
        <v>5252.35</v>
      </c>
      <c r="G48" s="20" t="s">
        <v>63</v>
      </c>
      <c r="I48" s="25" t="e">
        <f>ROUND(('Сводный сметный расчет'!H26-'Сводный сметный расчет'!#REF!)*4.93*1.18/'ПЗ №1'!F48,3)</f>
        <v>#REF!</v>
      </c>
      <c r="J48" s="26" t="s">
        <v>26</v>
      </c>
    </row>
    <row r="49" spans="2:10" hidden="1">
      <c r="B49" t="s">
        <v>62</v>
      </c>
      <c r="F49">
        <v>7542.8</v>
      </c>
      <c r="G49" s="20" t="s">
        <v>63</v>
      </c>
      <c r="I49" s="25" t="e">
        <f>ROUND(('Сводный сметный расчет'!H26-'Сводный сметный расчет'!#REF!)*4.93*1.18/'ПЗ №1'!F49,3)</f>
        <v>#REF!</v>
      </c>
      <c r="J49" s="23" t="s">
        <v>26</v>
      </c>
    </row>
    <row r="50" spans="2:10" hidden="1">
      <c r="G50" s="20"/>
      <c r="I50" s="25"/>
      <c r="J50" s="26"/>
    </row>
    <row r="51" spans="2:10" hidden="1">
      <c r="B51" s="30" t="s">
        <v>75</v>
      </c>
      <c r="C51" s="30"/>
      <c r="D51" s="30"/>
      <c r="E51" s="30"/>
      <c r="F51" s="30"/>
      <c r="G51" s="30"/>
      <c r="J51" s="29"/>
    </row>
    <row r="52" spans="2:10" hidden="1">
      <c r="B52" t="s">
        <v>60</v>
      </c>
      <c r="F52">
        <v>30673.040000000001</v>
      </c>
      <c r="G52" s="20" t="s">
        <v>61</v>
      </c>
      <c r="I52" s="25">
        <f>ROUND(('Сводный сметный расчет'!H61-(5747.36+269.59)*1.18)/'ПЗ №1'!F52,3)</f>
        <v>-0.14499999999999999</v>
      </c>
      <c r="J52" s="23" t="s">
        <v>26</v>
      </c>
    </row>
    <row r="53" spans="2:10" hidden="1">
      <c r="B53" t="s">
        <v>69</v>
      </c>
      <c r="F53">
        <v>3838.13</v>
      </c>
      <c r="G53" s="20" t="s">
        <v>61</v>
      </c>
      <c r="I53" s="25"/>
      <c r="J53" s="23"/>
    </row>
    <row r="54" spans="2:10" hidden="1">
      <c r="B54" t="s">
        <v>70</v>
      </c>
      <c r="F54">
        <v>5252.35</v>
      </c>
      <c r="G54" s="20" t="s">
        <v>63</v>
      </c>
      <c r="I54" s="25">
        <f>ROUND(('Сводный сметный расчет'!H61-(5747.36+269.59)*1.18)/'ПЗ №1'!F54,3)</f>
        <v>-0.84799999999999998</v>
      </c>
      <c r="J54" s="23" t="s">
        <v>26</v>
      </c>
    </row>
    <row r="55" spans="2:10" hidden="1">
      <c r="B55" t="s">
        <v>62</v>
      </c>
      <c r="F55">
        <v>7542.8</v>
      </c>
      <c r="G55" s="20" t="s">
        <v>63</v>
      </c>
      <c r="I55" s="25">
        <f>ROUND(('Сводный сметный расчет'!H61-(5747.36+269.59)*1.18)/'ПЗ №1'!F55,3)</f>
        <v>-0.59</v>
      </c>
      <c r="J55" s="23" t="s">
        <v>26</v>
      </c>
    </row>
    <row r="56" spans="2:10">
      <c r="B56" s="179" t="s">
        <v>57</v>
      </c>
      <c r="C56" s="179"/>
      <c r="D56" s="179"/>
      <c r="E56" s="179"/>
      <c r="F56" s="179"/>
      <c r="G56" s="179"/>
      <c r="H56" s="179"/>
      <c r="I56" s="179"/>
      <c r="J56" s="179"/>
    </row>
    <row r="57" spans="2:10">
      <c r="B57" s="179" t="s">
        <v>116</v>
      </c>
      <c r="C57" s="179"/>
      <c r="D57" s="179"/>
      <c r="E57" s="179"/>
      <c r="F57" s="179"/>
      <c r="G57" s="21"/>
      <c r="I57" s="138">
        <f>'Сводный сметный расчет'!H61</f>
        <v>2647.0635403599999</v>
      </c>
      <c r="J57" s="23" t="s">
        <v>26</v>
      </c>
    </row>
    <row r="58" spans="2:10">
      <c r="C58" t="s">
        <v>58</v>
      </c>
      <c r="I58" s="139">
        <f>'Сводный сметный расчет'!D61+'Сводный сметный расчет'!E61</f>
        <v>2516.25100036</v>
      </c>
      <c r="J58" s="23" t="s">
        <v>26</v>
      </c>
    </row>
    <row r="59" spans="2:10">
      <c r="C59" t="s">
        <v>59</v>
      </c>
      <c r="I59" s="139">
        <f>'Сводный сметный расчет'!F61</f>
        <v>0</v>
      </c>
      <c r="J59" s="23" t="s">
        <v>26</v>
      </c>
    </row>
    <row r="60" spans="2:10">
      <c r="C60" t="s">
        <v>50</v>
      </c>
      <c r="I60" s="139">
        <f>'Сводный сметный расчет'!G61</f>
        <v>130.81254000000001</v>
      </c>
      <c r="J60" s="23" t="s">
        <v>26</v>
      </c>
    </row>
    <row r="65" spans="3:7">
      <c r="C65" t="s">
        <v>64</v>
      </c>
      <c r="G65" t="s">
        <v>98</v>
      </c>
    </row>
  </sheetData>
  <mergeCells count="14">
    <mergeCell ref="B56:J56"/>
    <mergeCell ref="B57:F57"/>
    <mergeCell ref="B40:H40"/>
    <mergeCell ref="B19:J19"/>
    <mergeCell ref="B21:J21"/>
    <mergeCell ref="B22:F22"/>
    <mergeCell ref="A5:J6"/>
    <mergeCell ref="C2:H2"/>
    <mergeCell ref="B3:I3"/>
    <mergeCell ref="B39:J39"/>
    <mergeCell ref="B11:J11"/>
    <mergeCell ref="B13:J13"/>
    <mergeCell ref="B15:J15"/>
    <mergeCell ref="B17:J17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БС 1</vt:lpstr>
      <vt:lpstr>Сводный сметный расчет</vt:lpstr>
      <vt:lpstr>ПЗ №1</vt:lpstr>
      <vt:lpstr>'БС 1'!Заголовки_для_печати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2017-07-19T13:50:34Z</cp:lastPrinted>
  <dcterms:created xsi:type="dcterms:W3CDTF">2002-03-25T05:35:56Z</dcterms:created>
  <dcterms:modified xsi:type="dcterms:W3CDTF">2017-10-18T11:40:00Z</dcterms:modified>
</cp:coreProperties>
</file>