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metchik-PC\Носочкова\Конкурсная документация по отбору подрядных организаций\Торги 2018\Готовятся\Лифты 3\ГОТОВЯТСЯ\ВОЛГОРЕЧЕНСК ЛК 56\"/>
    </mc:Choice>
  </mc:AlternateContent>
  <bookViews>
    <workbookView xWindow="0" yWindow="0" windowWidth="28800" windowHeight="12435"/>
  </bookViews>
  <sheets>
    <sheet name="ССР" sheetId="2" r:id="rId1"/>
    <sheet name="Проектные работы" sheetId="1" r:id="rId2"/>
  </sheets>
  <definedNames>
    <definedName name="_xlnm.Print_Titles" localSheetId="0">ССР!$25:$27</definedName>
    <definedName name="_xlnm.Print_Area" localSheetId="0">ССР!$8:$56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" i="1" l="1"/>
  <c r="O12" i="1" l="1"/>
  <c r="O11" i="1"/>
  <c r="G41" i="2" l="1"/>
  <c r="H41" i="2" s="1"/>
  <c r="H8" i="1"/>
  <c r="O8" i="1" s="1"/>
  <c r="O9" i="1" s="1"/>
  <c r="A22" i="2" l="1"/>
  <c r="F42" i="2"/>
  <c r="H40" i="2"/>
  <c r="G31" i="2"/>
  <c r="G32" i="2" s="1"/>
  <c r="F31" i="2"/>
  <c r="F32" i="2" s="1"/>
  <c r="E31" i="2"/>
  <c r="E32" i="2" s="1"/>
  <c r="D31" i="2"/>
  <c r="D32" i="2" s="1"/>
  <c r="H30" i="2"/>
  <c r="F44" i="2" l="1"/>
  <c r="F43" i="2"/>
  <c r="F36" i="2"/>
  <c r="D36" i="2"/>
  <c r="H32" i="2"/>
  <c r="E36" i="2"/>
  <c r="E39" i="2" s="1"/>
  <c r="E42" i="2" s="1"/>
  <c r="E43" i="2" s="1"/>
  <c r="E44" i="2"/>
  <c r="H31" i="2"/>
  <c r="G36" i="2"/>
  <c r="O13" i="1" l="1"/>
  <c r="O14" i="1" s="1"/>
  <c r="C16" i="1" s="1"/>
  <c r="G39" i="2"/>
  <c r="D39" i="2"/>
  <c r="H36" i="2"/>
  <c r="G42" i="2" l="1"/>
  <c r="G43" i="2" s="1"/>
  <c r="G44" i="2" s="1"/>
  <c r="G45" i="2" s="1"/>
  <c r="G46" i="2" s="1"/>
  <c r="G47" i="2" s="1"/>
  <c r="H39" i="2"/>
  <c r="H42" i="2" s="1"/>
  <c r="D42" i="2"/>
  <c r="D43" i="2" s="1"/>
  <c r="D44" i="2" l="1"/>
  <c r="H44" i="2" s="1"/>
  <c r="H43" i="2"/>
  <c r="H45" i="2" l="1"/>
  <c r="H46" i="2" s="1"/>
  <c r="H47" i="2" s="1"/>
  <c r="C13" i="2" s="1"/>
  <c r="F13" i="2" s="1"/>
</calcChain>
</file>

<file path=xl/sharedStrings.xml><?xml version="1.0" encoding="utf-8"?>
<sst xmlns="http://schemas.openxmlformats.org/spreadsheetml/2006/main" count="110" uniqueCount="95">
  <si>
    <t>Сметная стоимость в текущих ценах, тыс.руб.</t>
  </si>
  <si>
    <t>Наименование организации-Заказчика</t>
  </si>
  <si>
    <t>Некоммерческий фонд капитального ремонта многоквартирных домов Костромской области</t>
  </si>
  <si>
    <t xml:space="preserve">СМЕТА-КАЛЬКУЛЯЦИЯ  №1 на проектно-сметные работы (ремонт или замена лифтового оборудования)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</si>
  <si>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№ п/п</t>
  </si>
  <si>
    <t>Характеристика объекта здания</t>
  </si>
  <si>
    <t>Един. Измер.</t>
  </si>
  <si>
    <t xml:space="preserve">Обоснование №№ частей, глав, таблиц и пунктов.  Сборников цен на проектные и изыскательские работы </t>
  </si>
  <si>
    <t>Объем здания, м3</t>
  </si>
  <si>
    <t>Кол-во лифтов всего в строении</t>
  </si>
  <si>
    <t>Объем распределяемый на лифт, м3</t>
  </si>
  <si>
    <t>Прил. 3 п. 1,7 МУ (пр. Минрегина РФ от 29.12.09 №620) %</t>
  </si>
  <si>
    <t>ОУС п. 1.9 СБЦП 81-02-05-2001</t>
  </si>
  <si>
    <t>п. 3.2 МУ (пр. Минрегина РФ от 29.12.09 №620)</t>
  </si>
  <si>
    <t>п. 2таб. 1 п. 1.4 МУ (пр. Минрегина РФ от 29.12.09 №620)</t>
  </si>
  <si>
    <t>Стоимость тыс. руб.</t>
  </si>
  <si>
    <t>м3</t>
  </si>
  <si>
    <t xml:space="preserve">Справочник базовых цен на проектные работы в строительстве СБЦП 81-02-05-2001 Нормативы подготовки технической документации для капитального ремонта зданий СБЦП 81-2001-05Цпр=(а+в*Х) * Ки*Коб*Кусл, где а+в - постоянные величины по табл. № 1, Х= объем   </t>
  </si>
  <si>
    <t>Количество повторно применяемой документации</t>
  </si>
  <si>
    <t>к=3,99</t>
  </si>
  <si>
    <t xml:space="preserve">ИТОГО ПО СМЕТЕ:                                                     </t>
  </si>
  <si>
    <t>тыс.рублей</t>
  </si>
  <si>
    <t xml:space="preserve">Составил:   </t>
  </si>
  <si>
    <t>(Ф.И.О, подпись)</t>
  </si>
  <si>
    <t>м.п.</t>
  </si>
  <si>
    <t>табл. № 1, п.1.6 (а)</t>
  </si>
  <si>
    <t>табл. № 1,п.1.6. (в)</t>
  </si>
  <si>
    <t>Форма № 1</t>
  </si>
  <si>
    <t>Заказчик</t>
  </si>
  <si>
    <t>Некоммерческая организация "Фонд капитального ремонта многоквартирных домов Костромской области"</t>
  </si>
  <si>
    <t>«СОГЛАСОВАНО»</t>
  </si>
  <si>
    <t>«УТВЕРЖДАЮ»</t>
  </si>
  <si>
    <t>Смета на сумму:</t>
  </si>
  <si>
    <t>тыс. руб.</t>
  </si>
  <si>
    <t>________________ /______________________ /</t>
  </si>
  <si>
    <t>____________ /__________________ /</t>
  </si>
  <si>
    <t>«______»____________________ 20__г.</t>
  </si>
  <si>
    <t>СВОДНЫЙ СМЕТНЫЙ РАСЧЕТ СТОИМОСТИ СТРОИТЕЛЬСТВА</t>
  </si>
  <si>
    <t>Составлен в ценах по состоянию на 01.07.17</t>
  </si>
  <si>
    <t>Номер по порядку</t>
  </si>
  <si>
    <t>Номера сметных расчетов и смет, Обоснование</t>
  </si>
  <si>
    <t>Наименование глав, объектов, работ и затрат</t>
  </si>
  <si>
    <t>Сметная стоимость, тыс.руб.</t>
  </si>
  <si>
    <t>Общая сметная стоимость, тыс.руб.</t>
  </si>
  <si>
    <t>строительных работ</t>
  </si>
  <si>
    <t>монтажных работ</t>
  </si>
  <si>
    <t>оборудования, мебели, инвентаря</t>
  </si>
  <si>
    <t>прочих затрат</t>
  </si>
  <si>
    <t>ГЛАВА 2.</t>
  </si>
  <si>
    <t>ОСНОВНЫЕ ОБЬЕКТЫ СТРОИТЕЛЬСТВА</t>
  </si>
  <si>
    <t>ИТОГО ПО ГЛАВЕ 2:</t>
  </si>
  <si>
    <t>ИТОГО ПО ГЛАВАМ 1 - 5:</t>
  </si>
  <si>
    <t>ГЛАВА 6.</t>
  </si>
  <si>
    <t>ВРЕМЕННЫЕ ЗДАНИЯ И СООРУЖЕНИЯ</t>
  </si>
  <si>
    <t>ИТОГО ПО ГЛАВЕ 6:</t>
  </si>
  <si>
    <t>ИТОГО ПО ГЛАВАМ 1 - 6:</t>
  </si>
  <si>
    <t>Глава 7.</t>
  </si>
  <si>
    <t>ПРОЧИЕ РАБОТЫ И ЗАТРАТЫ</t>
  </si>
  <si>
    <t>Калькуляция 1</t>
  </si>
  <si>
    <t>На  проектно-сметные работы</t>
  </si>
  <si>
    <t>Калькуляция 2</t>
  </si>
  <si>
    <t>На  обмерочные работы</t>
  </si>
  <si>
    <t>Калькуляция 3</t>
  </si>
  <si>
    <t>На  расчет размера платы за проведение проверки достоверности определения сметной стоимости</t>
  </si>
  <si>
    <t>ИТОГО ПО ГЛАВЕ 7:</t>
  </si>
  <si>
    <t>ИТОГО ПО ГЛАВАМ 1 - 7:</t>
  </si>
  <si>
    <t>МДС 81-35.2004 П.4.96</t>
  </si>
  <si>
    <t>Резерв на непредвиденные работы и затраты (%=2)</t>
  </si>
  <si>
    <t>ИТОГО ПО СВОДНОМУ СМЕТНОМУ РАСЧЕТУ В ТЕКУЩИХ ЦЕНАХ</t>
  </si>
  <si>
    <t xml:space="preserve">Закон РФ от 07.07.2003 г. №117-ФЗ </t>
  </si>
  <si>
    <t>Затраты, связанные с уплатой налога на добавленную стоимость (НДС) (%=18)</t>
  </si>
  <si>
    <t>ВСЕГО С УЧЕТОМ НДС</t>
  </si>
  <si>
    <t>Составил:</t>
  </si>
  <si>
    <t>На проектные работы по капитальному ремонту или замене лифтового оборудования многоквартирного жилого дома по адресу:</t>
  </si>
  <si>
    <t>Повторяемые лифты</t>
  </si>
  <si>
    <t>НДС 18%</t>
  </si>
  <si>
    <t>ВСЕГО С НДС</t>
  </si>
  <si>
    <t>УТВЕРЖДАЮ:                                                                                                                                                                 ______________________                                                              "___"__________2017 г.</t>
  </si>
  <si>
    <t>Жилой дом девятиэтажный  панельный пятиподъездный</t>
  </si>
  <si>
    <t>г. Волгореченск, ул. Имени 50-летия Ленинского Комсомола, д. 56</t>
  </si>
  <si>
    <t>Перевод в текущие цены . Письмо Минстроя от 05.10.2017г. №35948-ХМ/09</t>
  </si>
  <si>
    <t>По СБЦ 81-2001-05 , 2012г.   (табл.12)</t>
  </si>
  <si>
    <t>Таблица 12:
п.15 электроснабжение-4%
п.16 связь-5%
п.19 составление сметы-5%
ИТОГО: 14%</t>
  </si>
  <si>
    <t>1</t>
  </si>
  <si>
    <t>2</t>
  </si>
  <si>
    <t/>
  </si>
  <si>
    <t>Составитель сметы</t>
  </si>
  <si>
    <t>Сабурова Е.А.</t>
  </si>
  <si>
    <t>Начальник отдела</t>
  </si>
  <si>
    <t>Марусов А. Е.</t>
  </si>
  <si>
    <t xml:space="preserve"> </t>
  </si>
  <si>
    <t>Утверждаю:</t>
  </si>
  <si>
    <t>_____________________ М. В. Тырко</t>
  </si>
  <si>
    <t>"_____" ________________ 20 __ г.</t>
  </si>
  <si>
    <t>Первый заместитель генерального директора                                                 НКО "Фонд капитального ремонта"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</si>
</sst>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General;\-General;"/>
    <numFmt numFmtId="166" formatCode="##0"/>
  </numFmts>
  <fonts count="14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8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9"/>
      <color indexed="8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10"/>
      <color indexed="8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1">
    <xf numFmtId="0" fontId="0" fillId="0" borderId="0"/>
    <xf numFmtId="0" fontId="6" fillId="0" borderId="0">
      <alignment horizontal="left"/>
    </xf>
    <xf numFmtId="0" fontId="7" fillId="0" borderId="0">
      <alignment horizontal="left"/>
    </xf>
    <xf numFmtId="0" fontId="1" fillId="0" borderId="0"/>
    <xf numFmtId="0" fontId="7" fillId="0" borderId="5">
      <alignment horizontal="left" vertical="top"/>
    </xf>
    <xf numFmtId="0" fontId="7" fillId="0" borderId="0">
      <alignment horizontal="left"/>
    </xf>
    <xf numFmtId="0" fontId="9" fillId="0" borderId="0">
      <alignment horizontal="left" vertical="top"/>
    </xf>
    <xf numFmtId="0" fontId="10" fillId="0" borderId="0">
      <alignment horizontal="right" vertical="top"/>
    </xf>
    <xf numFmtId="0" fontId="6" fillId="0" borderId="0">
      <alignment horizontal="left" vertical="top"/>
    </xf>
    <xf numFmtId="0" fontId="6" fillId="0" borderId="5">
      <alignment horizontal="left"/>
    </xf>
    <xf numFmtId="0" fontId="9" fillId="0" borderId="5">
      <alignment horizontal="left" vertical="top"/>
    </xf>
  </cellStyleXfs>
  <cellXfs count="100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left" vertical="center" wrapText="1"/>
    </xf>
    <xf numFmtId="2" fontId="2" fillId="0" borderId="0" xfId="0" applyNumberFormat="1" applyFont="1" applyBorder="1" applyAlignment="1">
      <alignment horizontal="left" wrapText="1"/>
    </xf>
    <xf numFmtId="2" fontId="2" fillId="0" borderId="0" xfId="0" applyNumberFormat="1" applyFont="1" applyBorder="1" applyAlignment="1">
      <alignment horizontal="right" wrapText="1"/>
    </xf>
    <xf numFmtId="4" fontId="4" fillId="0" borderId="0" xfId="0" applyNumberFormat="1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3" fillId="0" borderId="5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 applyProtection="1">
      <alignment horizontal="right" vertical="top" wrapText="1"/>
      <protection locked="0"/>
    </xf>
    <xf numFmtId="165" fontId="0" fillId="0" borderId="0" xfId="0" applyNumberFormat="1" applyFont="1" applyAlignment="1" applyProtection="1">
      <alignment horizontal="right" vertical="top" wrapText="1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165" fontId="2" fillId="0" borderId="6" xfId="0" applyNumberFormat="1" applyFont="1" applyBorder="1" applyAlignment="1" applyProtection="1">
      <alignment horizontal="right" vertical="top" wrapText="1"/>
      <protection locked="0"/>
    </xf>
    <xf numFmtId="49" fontId="2" fillId="0" borderId="0" xfId="0" applyNumberFormat="1" applyFont="1" applyAlignment="1" applyProtection="1">
      <alignment horizontal="left" vertical="top" wrapText="1"/>
      <protection locked="0"/>
    </xf>
    <xf numFmtId="4" fontId="3" fillId="0" borderId="0" xfId="0" applyNumberFormat="1" applyFont="1" applyAlignment="1" applyProtection="1">
      <alignment horizontal="right" vertical="top"/>
      <protection locked="0"/>
    </xf>
    <xf numFmtId="49" fontId="3" fillId="0" borderId="0" xfId="0" applyNumberFormat="1" applyFont="1" applyAlignment="1" applyProtection="1">
      <alignment horizontal="left" vertical="top"/>
      <protection locked="0"/>
    </xf>
    <xf numFmtId="0" fontId="2" fillId="0" borderId="0" xfId="0" applyFont="1" applyAlignment="1"/>
    <xf numFmtId="49" fontId="2" fillId="0" borderId="1" xfId="0" applyNumberFormat="1" applyFont="1" applyBorder="1" applyAlignment="1" applyProtection="1">
      <alignment horizontal="center" vertical="center" wrapText="1"/>
      <protection locked="0"/>
    </xf>
    <xf numFmtId="166" fontId="2" fillId="0" borderId="1" xfId="0" applyNumberFormat="1" applyFont="1" applyBorder="1" applyAlignment="1" applyProtection="1">
      <alignment horizontal="center" vertical="top" wrapText="1"/>
      <protection locked="0"/>
    </xf>
    <xf numFmtId="49" fontId="3" fillId="0" borderId="1" xfId="0" applyNumberFormat="1" applyFont="1" applyBorder="1" applyAlignment="1" applyProtection="1">
      <alignment horizontal="left" vertical="top" wrapText="1"/>
      <protection locked="0"/>
    </xf>
    <xf numFmtId="4" fontId="2" fillId="0" borderId="1" xfId="0" applyNumberFormat="1" applyFont="1" applyBorder="1" applyAlignment="1" applyProtection="1">
      <alignment horizontal="right" vertical="top" wrapText="1"/>
      <protection locked="0"/>
    </xf>
    <xf numFmtId="165" fontId="2" fillId="0" borderId="1" xfId="0" applyNumberFormat="1" applyFont="1" applyBorder="1" applyAlignment="1" applyProtection="1">
      <alignment horizontal="right" vertical="top" wrapText="1"/>
      <protection locked="0"/>
    </xf>
    <xf numFmtId="165" fontId="2" fillId="0" borderId="0" xfId="0" applyNumberFormat="1" applyFont="1" applyBorder="1" applyAlignment="1" applyProtection="1">
      <alignment horizontal="right" vertical="top" wrapText="1"/>
      <protection locked="0"/>
    </xf>
    <xf numFmtId="49" fontId="2" fillId="0" borderId="1" xfId="0" applyNumberFormat="1" applyFont="1" applyBorder="1" applyAlignment="1" applyProtection="1">
      <alignment horizontal="left" vertical="top" wrapText="1"/>
      <protection locked="0"/>
    </xf>
    <xf numFmtId="166" fontId="2" fillId="0" borderId="1" xfId="0" applyNumberFormat="1" applyFont="1" applyBorder="1" applyAlignment="1" applyProtection="1">
      <alignment horizontal="left" vertical="top" wrapText="1"/>
      <protection locked="0"/>
    </xf>
    <xf numFmtId="4" fontId="2" fillId="0" borderId="1" xfId="0" applyNumberFormat="1" applyFont="1" applyBorder="1" applyAlignment="1" applyProtection="1">
      <alignment horizontal="right" vertical="top"/>
      <protection locked="0"/>
    </xf>
    <xf numFmtId="49" fontId="2" fillId="0" borderId="1" xfId="0" applyNumberFormat="1" applyFont="1" applyBorder="1" applyAlignment="1" applyProtection="1">
      <alignment horizontal="right" vertical="top" wrapText="1"/>
      <protection locked="0"/>
    </xf>
    <xf numFmtId="4" fontId="3" fillId="0" borderId="1" xfId="0" applyNumberFormat="1" applyFont="1" applyBorder="1" applyAlignment="1" applyProtection="1">
      <alignment horizontal="right" vertical="top" wrapText="1"/>
      <protection locked="0"/>
    </xf>
    <xf numFmtId="4" fontId="3" fillId="0" borderId="1" xfId="0" applyNumberFormat="1" applyFont="1" applyBorder="1" applyAlignment="1" applyProtection="1">
      <alignment horizontal="right" vertical="top"/>
      <protection locked="0"/>
    </xf>
    <xf numFmtId="165" fontId="5" fillId="0" borderId="0" xfId="0" applyNumberFormat="1" applyFont="1" applyAlignment="1" applyProtection="1">
      <alignment horizontal="center" vertical="top" wrapText="1"/>
      <protection locked="0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top" wrapText="1"/>
    </xf>
    <xf numFmtId="0" fontId="6" fillId="0" borderId="0" xfId="1" quotePrefix="1" applyAlignment="1">
      <alignment horizontal="left" wrapText="1"/>
    </xf>
    <xf numFmtId="0" fontId="1" fillId="0" borderId="0" xfId="3"/>
    <xf numFmtId="0" fontId="13" fillId="0" borderId="0" xfId="8" quotePrefix="1" applyFont="1" applyAlignment="1">
      <alignment horizontal="left" vertical="top" wrapText="1"/>
    </xf>
    <xf numFmtId="0" fontId="1" fillId="0" borderId="0" xfId="3" applyBorder="1" applyAlignment="1">
      <alignment wrapText="1"/>
    </xf>
    <xf numFmtId="0" fontId="1" fillId="0" borderId="0" xfId="3" applyBorder="1" applyAlignment="1"/>
    <xf numFmtId="165" fontId="2" fillId="0" borderId="0" xfId="0" applyNumberFormat="1" applyFont="1" applyAlignment="1" applyProtection="1">
      <alignment horizontal="right" vertical="top" wrapText="1"/>
      <protection locked="0"/>
    </xf>
    <xf numFmtId="49" fontId="3" fillId="0" borderId="0" xfId="0" applyNumberFormat="1" applyFont="1" applyAlignment="1" applyProtection="1">
      <alignment horizontal="right"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49" fontId="2" fillId="0" borderId="0" xfId="0" applyNumberFormat="1" applyFont="1" applyAlignment="1" applyProtection="1">
      <alignment horizontal="left" vertical="top" wrapText="1"/>
      <protection locked="0"/>
    </xf>
    <xf numFmtId="49" fontId="2" fillId="0" borderId="0" xfId="0" applyNumberFormat="1" applyFont="1" applyAlignment="1" applyProtection="1">
      <alignment horizontal="right" vertical="top" wrapText="1"/>
      <protection locked="0"/>
    </xf>
    <xf numFmtId="49" fontId="2" fillId="0" borderId="0" xfId="0" applyNumberFormat="1" applyFont="1" applyAlignment="1" applyProtection="1">
      <alignment horizontal="center" vertical="top" wrapText="1"/>
      <protection locked="0"/>
    </xf>
    <xf numFmtId="49" fontId="2" fillId="0" borderId="0" xfId="0" applyNumberFormat="1" applyFont="1" applyAlignment="1" applyProtection="1">
      <alignment horizontal="right" vertical="top"/>
      <protection locked="0"/>
    </xf>
    <xf numFmtId="49" fontId="2" fillId="0" borderId="5" xfId="0" applyNumberFormat="1" applyFont="1" applyBorder="1" applyAlignment="1" applyProtection="1">
      <alignment horizontal="left" vertical="top"/>
      <protection locked="0"/>
    </xf>
    <xf numFmtId="49" fontId="3" fillId="0" borderId="0" xfId="0" applyNumberFormat="1" applyFont="1" applyAlignment="1" applyProtection="1">
      <alignment horizontal="center" vertical="top"/>
      <protection locked="0"/>
    </xf>
    <xf numFmtId="49" fontId="3" fillId="0" borderId="5" xfId="0" applyNumberFormat="1" applyFont="1" applyBorder="1" applyAlignment="1" applyProtection="1">
      <alignment horizontal="center" vertical="top" wrapText="1"/>
      <protection locked="0"/>
    </xf>
    <xf numFmtId="165" fontId="3" fillId="0" borderId="6" xfId="0" applyNumberFormat="1" applyFont="1" applyBorder="1" applyAlignment="1" applyProtection="1">
      <alignment horizontal="center" vertical="top" wrapText="1"/>
      <protection locked="0"/>
    </xf>
    <xf numFmtId="49" fontId="2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0" xfId="2" quotePrefix="1" applyAlignment="1">
      <alignment horizontal="left" wrapText="1"/>
    </xf>
    <xf numFmtId="0" fontId="1" fillId="0" borderId="0" xfId="3" applyAlignment="1">
      <alignment horizontal="left" wrapText="1"/>
    </xf>
    <xf numFmtId="0" fontId="7" fillId="0" borderId="5" xfId="4" quotePrefix="1" applyAlignment="1">
      <alignment horizontal="left" vertical="top" wrapText="1"/>
    </xf>
    <xf numFmtId="0" fontId="1" fillId="0" borderId="5" xfId="3" applyBorder="1" applyAlignment="1">
      <alignment horizontal="left" wrapText="1"/>
    </xf>
    <xf numFmtId="0" fontId="8" fillId="0" borderId="0" xfId="5" applyFont="1" applyAlignment="1">
      <alignment horizontal="left" wrapText="1"/>
    </xf>
    <xf numFmtId="0" fontId="11" fillId="0" borderId="0" xfId="7" quotePrefix="1" applyFont="1" applyBorder="1" applyAlignment="1">
      <alignment horizontal="right" vertical="top" wrapText="1"/>
    </xf>
    <xf numFmtId="0" fontId="12" fillId="0" borderId="0" xfId="3" applyFont="1" applyBorder="1" applyAlignment="1">
      <alignment wrapText="1"/>
    </xf>
    <xf numFmtId="0" fontId="11" fillId="0" borderId="0" xfId="7" quotePrefix="1" applyFont="1" applyAlignment="1">
      <alignment horizontal="center" vertical="top" wrapText="1"/>
    </xf>
    <xf numFmtId="0" fontId="6" fillId="0" borderId="0" xfId="1" quotePrefix="1" applyAlignment="1">
      <alignment horizontal="left" wrapText="1"/>
    </xf>
    <xf numFmtId="0" fontId="1" fillId="0" borderId="0" xfId="3" applyAlignment="1">
      <alignment wrapText="1"/>
    </xf>
    <xf numFmtId="0" fontId="13" fillId="0" borderId="0" xfId="9" applyFont="1" applyBorder="1" applyAlignment="1">
      <alignment horizontal="center" wrapText="1"/>
    </xf>
    <xf numFmtId="0" fontId="13" fillId="0" borderId="0" xfId="9" quotePrefix="1" applyFont="1" applyBorder="1" applyAlignment="1">
      <alignment horizontal="center" wrapText="1"/>
    </xf>
    <xf numFmtId="0" fontId="9" fillId="0" borderId="0" xfId="10" quotePrefix="1" applyBorder="1" applyAlignment="1">
      <alignment horizontal="left" vertical="top" wrapText="1"/>
    </xf>
    <xf numFmtId="0" fontId="1" fillId="0" borderId="0" xfId="3" applyBorder="1" applyAlignment="1">
      <alignment wrapText="1"/>
    </xf>
    <xf numFmtId="0" fontId="1" fillId="0" borderId="0" xfId="3" applyAlignment="1">
      <alignment horizontal="center"/>
    </xf>
    <xf numFmtId="0" fontId="9" fillId="0" borderId="0" xfId="6" quotePrefix="1" applyAlignment="1">
      <alignment horizontal="left" vertical="top" wrapText="1"/>
    </xf>
    <xf numFmtId="0" fontId="9" fillId="0" borderId="6" xfId="6" quotePrefix="1" applyBorder="1" applyAlignment="1">
      <alignment horizontal="left" vertical="top" wrapText="1"/>
    </xf>
    <xf numFmtId="0" fontId="1" fillId="0" borderId="6" xfId="3" applyBorder="1" applyAlignment="1">
      <alignment horizontal="left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right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 shrinkToFi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3" fillId="0" borderId="5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</cellXfs>
  <cellStyles count="11">
    <cellStyle name="S10" xfId="6"/>
    <cellStyle name="S2" xfId="8"/>
    <cellStyle name="S26" xfId="4"/>
    <cellStyle name="S27" xfId="5"/>
    <cellStyle name="S28" xfId="2"/>
    <cellStyle name="S3" xfId="7"/>
    <cellStyle name="S4" xfId="1"/>
    <cellStyle name="S5" xfId="9"/>
    <cellStyle name="S6" xfId="10"/>
    <cellStyle name="Обычный" xfId="0" builtinId="0"/>
    <cellStyle name="Обычн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H56"/>
  <sheetViews>
    <sheetView tabSelected="1" zoomScaleNormal="100" workbookViewId="0">
      <selection activeCell="A8" sqref="A8:H8"/>
    </sheetView>
  </sheetViews>
  <sheetFormatPr defaultRowHeight="12.75" x14ac:dyDescent="0.2"/>
  <cols>
    <col min="1" max="1" width="10.28515625" style="23" customWidth="1"/>
    <col min="2" max="2" width="14.5703125" style="23" customWidth="1"/>
    <col min="3" max="3" width="45.7109375" style="23" customWidth="1"/>
    <col min="4" max="4" width="13.28515625" style="23" customWidth="1"/>
    <col min="5" max="5" width="11.7109375" style="23" customWidth="1"/>
    <col min="6" max="6" width="13.7109375" style="23" customWidth="1"/>
    <col min="7" max="7" width="10.7109375" style="23" customWidth="1"/>
    <col min="8" max="8" width="18" style="23" customWidth="1"/>
    <col min="9" max="9" width="9.140625" style="23"/>
  </cols>
  <sheetData>
    <row r="2" spans="1:34" ht="15" x14ac:dyDescent="0.25">
      <c r="A2" s="67"/>
      <c r="B2" s="68"/>
      <c r="C2" s="47" t="s">
        <v>90</v>
      </c>
      <c r="D2" s="69" t="s">
        <v>91</v>
      </c>
      <c r="E2" s="69"/>
      <c r="F2" s="69"/>
      <c r="G2" s="69"/>
      <c r="H2" s="69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</row>
    <row r="3" spans="1:34" ht="24.75" customHeight="1" x14ac:dyDescent="0.25">
      <c r="A3" s="48"/>
      <c r="B3" s="48"/>
      <c r="C3" s="70" t="s">
        <v>85</v>
      </c>
      <c r="D3" s="72" t="s">
        <v>94</v>
      </c>
      <c r="E3" s="73"/>
      <c r="F3" s="73"/>
      <c r="G3" s="73"/>
      <c r="H3" s="73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</row>
    <row r="4" spans="1:34" ht="15" x14ac:dyDescent="0.25">
      <c r="A4" s="74"/>
      <c r="B4" s="75"/>
      <c r="C4" s="71"/>
      <c r="D4" s="72" t="s">
        <v>92</v>
      </c>
      <c r="E4" s="73"/>
      <c r="F4" s="73"/>
      <c r="G4" s="73"/>
      <c r="H4" s="73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</row>
    <row r="5" spans="1:34" ht="15" x14ac:dyDescent="0.25">
      <c r="A5" s="48"/>
      <c r="B5" s="48"/>
      <c r="C5" s="46"/>
      <c r="D5" s="48"/>
      <c r="E5" s="48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</row>
    <row r="6" spans="1:34" ht="15" x14ac:dyDescent="0.25">
      <c r="A6" s="49"/>
      <c r="B6" s="48"/>
      <c r="C6" s="46"/>
      <c r="D6" s="76" t="s">
        <v>93</v>
      </c>
      <c r="E6" s="76"/>
      <c r="F6" s="76"/>
      <c r="G6" s="76"/>
      <c r="H6" s="7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</row>
    <row r="7" spans="1:34" ht="15" x14ac:dyDescent="0.25">
      <c r="A7" s="46"/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</row>
    <row r="8" spans="1:34" s="23" customFormat="1" ht="15" x14ac:dyDescent="0.2">
      <c r="A8" s="51" t="s">
        <v>27</v>
      </c>
      <c r="B8" s="51"/>
      <c r="C8" s="51"/>
      <c r="D8" s="51"/>
      <c r="E8" s="51"/>
      <c r="F8" s="51"/>
      <c r="G8" s="51"/>
      <c r="H8" s="51"/>
      <c r="I8" s="22"/>
    </row>
    <row r="9" spans="1:34" s="23" customFormat="1" ht="15" hidden="1" x14ac:dyDescent="0.2">
      <c r="A9" s="24" t="s">
        <v>28</v>
      </c>
      <c r="B9" s="52" t="s">
        <v>29</v>
      </c>
      <c r="C9" s="52"/>
      <c r="D9" s="52"/>
      <c r="E9" s="52"/>
      <c r="F9" s="52"/>
      <c r="G9" s="52"/>
      <c r="H9" s="52"/>
      <c r="I9" s="22"/>
    </row>
    <row r="10" spans="1:34" s="23" customFormat="1" ht="15" hidden="1" x14ac:dyDescent="0.2">
      <c r="A10" s="22"/>
      <c r="B10" s="25"/>
      <c r="C10" s="25"/>
      <c r="D10" s="25"/>
      <c r="E10" s="25"/>
      <c r="F10" s="25"/>
      <c r="G10" s="25"/>
      <c r="H10" s="25"/>
      <c r="I10" s="22"/>
    </row>
    <row r="11" spans="1:34" s="23" customFormat="1" ht="15" hidden="1" x14ac:dyDescent="0.2">
      <c r="A11" s="53" t="s">
        <v>30</v>
      </c>
      <c r="B11" s="53"/>
      <c r="C11" s="53"/>
      <c r="D11" s="53"/>
      <c r="E11" s="22"/>
      <c r="F11" s="53" t="s">
        <v>31</v>
      </c>
      <c r="G11" s="53"/>
      <c r="H11" s="53"/>
      <c r="I11" s="53"/>
    </row>
    <row r="12" spans="1:34" s="23" customFormat="1" ht="15" hidden="1" x14ac:dyDescent="0.2">
      <c r="A12" s="26"/>
      <c r="B12" s="26"/>
      <c r="C12" s="26"/>
      <c r="D12" s="26"/>
      <c r="E12" s="22"/>
      <c r="F12" s="26"/>
      <c r="G12" s="26"/>
      <c r="H12" s="26"/>
      <c r="I12" s="26"/>
    </row>
    <row r="13" spans="1:34" s="23" customFormat="1" ht="15" hidden="1" x14ac:dyDescent="0.2">
      <c r="A13" s="54" t="s">
        <v>32</v>
      </c>
      <c r="B13" s="54"/>
      <c r="C13" s="27">
        <f>H47</f>
        <v>78.965599999999995</v>
      </c>
      <c r="D13" s="28" t="s">
        <v>33</v>
      </c>
      <c r="E13" s="22"/>
      <c r="F13" s="27">
        <f>C13</f>
        <v>78.965599999999995</v>
      </c>
      <c r="G13" s="28" t="s">
        <v>33</v>
      </c>
      <c r="H13" s="27"/>
      <c r="I13" s="28"/>
    </row>
    <row r="14" spans="1:34" s="23" customFormat="1" ht="15" hidden="1" x14ac:dyDescent="0.2">
      <c r="A14" s="50"/>
      <c r="B14" s="50"/>
      <c r="C14" s="50"/>
      <c r="D14" s="50"/>
      <c r="E14" s="22"/>
      <c r="F14" s="50"/>
      <c r="G14" s="50"/>
      <c r="H14" s="50"/>
      <c r="I14" s="50"/>
    </row>
    <row r="15" spans="1:34" s="23" customFormat="1" ht="18" hidden="1" customHeight="1" x14ac:dyDescent="0.25">
      <c r="A15" s="54" t="s">
        <v>34</v>
      </c>
      <c r="B15" s="54"/>
      <c r="C15" s="54"/>
      <c r="D15" s="54"/>
      <c r="E15" s="22"/>
      <c r="F15" s="54" t="s">
        <v>35</v>
      </c>
      <c r="G15" s="54"/>
      <c r="H15" s="54"/>
      <c r="I15" s="29"/>
    </row>
    <row r="16" spans="1:34" s="23" customFormat="1" ht="14.25" hidden="1" customHeight="1" x14ac:dyDescent="0.2">
      <c r="A16" s="50"/>
      <c r="B16" s="50"/>
      <c r="C16" s="50"/>
      <c r="D16" s="50"/>
      <c r="E16" s="22"/>
      <c r="F16" s="50"/>
      <c r="G16" s="50"/>
      <c r="H16" s="50"/>
      <c r="I16" s="50"/>
    </row>
    <row r="17" spans="1:9" s="23" customFormat="1" ht="12.75" hidden="1" customHeight="1" x14ac:dyDescent="0.25">
      <c r="A17" s="54" t="s">
        <v>36</v>
      </c>
      <c r="B17" s="54"/>
      <c r="C17" s="54"/>
      <c r="D17" s="54"/>
      <c r="E17" s="22"/>
      <c r="F17" s="55" t="s">
        <v>36</v>
      </c>
      <c r="G17" s="55"/>
      <c r="H17" s="55"/>
      <c r="I17" s="29"/>
    </row>
    <row r="18" spans="1:9" s="23" customFormat="1" ht="15" hidden="1" x14ac:dyDescent="0.2">
      <c r="A18" s="22"/>
      <c r="B18" s="22"/>
      <c r="C18" s="22"/>
      <c r="D18" s="22"/>
      <c r="E18" s="22"/>
      <c r="F18" s="22"/>
      <c r="G18" s="22"/>
      <c r="H18" s="22"/>
      <c r="I18" s="22"/>
    </row>
    <row r="19" spans="1:9" s="23" customFormat="1" ht="15" hidden="1" x14ac:dyDescent="0.2">
      <c r="A19" s="22"/>
      <c r="B19" s="22"/>
      <c r="C19" s="22"/>
      <c r="D19" s="22"/>
      <c r="E19" s="22"/>
      <c r="F19" s="22"/>
      <c r="G19" s="22"/>
      <c r="H19" s="22"/>
      <c r="I19" s="22"/>
    </row>
    <row r="20" spans="1:9" s="23" customFormat="1" ht="15" x14ac:dyDescent="0.2">
      <c r="A20" s="58" t="s">
        <v>37</v>
      </c>
      <c r="B20" s="58"/>
      <c r="C20" s="58"/>
      <c r="D20" s="58"/>
      <c r="E20" s="58"/>
      <c r="F20" s="58"/>
      <c r="G20" s="58"/>
      <c r="H20" s="58"/>
      <c r="I20" s="22"/>
    </row>
    <row r="21" spans="1:9" s="23" customFormat="1" ht="15" customHeight="1" x14ac:dyDescent="0.2">
      <c r="A21" s="59" t="s">
        <v>73</v>
      </c>
      <c r="B21" s="59"/>
      <c r="C21" s="59"/>
      <c r="D21" s="59"/>
      <c r="E21" s="59"/>
      <c r="F21" s="59"/>
      <c r="G21" s="59"/>
      <c r="H21" s="59"/>
      <c r="I21" s="22"/>
    </row>
    <row r="22" spans="1:9" s="23" customFormat="1" ht="15" customHeight="1" x14ac:dyDescent="0.2">
      <c r="A22" s="60" t="str">
        <f>'Проектные работы'!A2:O2</f>
        <v>г. Волгореченск, ул. Имени 50-летия Ленинского Комсомола, д. 56</v>
      </c>
      <c r="B22" s="60"/>
      <c r="C22" s="60"/>
      <c r="D22" s="60"/>
      <c r="E22" s="60"/>
      <c r="F22" s="60"/>
      <c r="G22" s="60"/>
      <c r="H22" s="60"/>
      <c r="I22" s="22"/>
    </row>
    <row r="23" spans="1:9" s="23" customFormat="1" ht="15" customHeight="1" x14ac:dyDescent="0.2">
      <c r="A23" s="52" t="s">
        <v>38</v>
      </c>
      <c r="B23" s="52"/>
      <c r="C23" s="52"/>
      <c r="D23" s="52"/>
      <c r="E23" s="52"/>
      <c r="F23" s="52"/>
      <c r="G23" s="52"/>
      <c r="H23" s="52"/>
      <c r="I23" s="22"/>
    </row>
    <row r="24" spans="1:9" s="23" customFormat="1" ht="10.5" customHeight="1" x14ac:dyDescent="0.2">
      <c r="A24" s="22"/>
      <c r="B24" s="22"/>
      <c r="C24" s="22"/>
      <c r="D24" s="22"/>
      <c r="E24" s="22"/>
      <c r="F24" s="22"/>
      <c r="G24" s="22"/>
      <c r="H24" s="22"/>
      <c r="I24" s="22"/>
    </row>
    <row r="25" spans="1:9" s="23" customFormat="1" ht="15" customHeight="1" x14ac:dyDescent="0.2">
      <c r="A25" s="61" t="s">
        <v>39</v>
      </c>
      <c r="B25" s="61" t="s">
        <v>40</v>
      </c>
      <c r="C25" s="61" t="s">
        <v>41</v>
      </c>
      <c r="D25" s="61" t="s">
        <v>42</v>
      </c>
      <c r="E25" s="61"/>
      <c r="F25" s="61"/>
      <c r="G25" s="61"/>
      <c r="H25" s="61" t="s">
        <v>43</v>
      </c>
      <c r="I25" s="22"/>
    </row>
    <row r="26" spans="1:9" s="23" customFormat="1" ht="57.75" customHeight="1" x14ac:dyDescent="0.2">
      <c r="A26" s="61"/>
      <c r="B26" s="61"/>
      <c r="C26" s="61"/>
      <c r="D26" s="30" t="s">
        <v>44</v>
      </c>
      <c r="E26" s="30" t="s">
        <v>45</v>
      </c>
      <c r="F26" s="30" t="s">
        <v>46</v>
      </c>
      <c r="G26" s="30" t="s">
        <v>47</v>
      </c>
      <c r="H26" s="61"/>
      <c r="I26" s="22"/>
    </row>
    <row r="27" spans="1:9" s="23" customFormat="1" ht="15" x14ac:dyDescent="0.2">
      <c r="A27" s="31">
        <v>1</v>
      </c>
      <c r="B27" s="31">
        <v>2</v>
      </c>
      <c r="C27" s="31">
        <v>3</v>
      </c>
      <c r="D27" s="31">
        <v>4</v>
      </c>
      <c r="E27" s="31">
        <v>5</v>
      </c>
      <c r="F27" s="31">
        <v>6</v>
      </c>
      <c r="G27" s="31">
        <v>7</v>
      </c>
      <c r="H27" s="31">
        <v>8</v>
      </c>
      <c r="I27" s="22"/>
    </row>
    <row r="28" spans="1:9" s="23" customFormat="1" ht="7.5" customHeight="1" x14ac:dyDescent="0.2">
      <c r="A28" s="31"/>
      <c r="B28" s="31"/>
      <c r="C28" s="32"/>
      <c r="D28" s="33"/>
      <c r="E28" s="33"/>
      <c r="F28" s="33"/>
      <c r="G28" s="33"/>
      <c r="H28" s="33"/>
      <c r="I28" s="22"/>
    </row>
    <row r="29" spans="1:9" s="23" customFormat="1" ht="28.5" hidden="1" x14ac:dyDescent="0.2">
      <c r="A29" s="34"/>
      <c r="B29" s="32" t="s">
        <v>48</v>
      </c>
      <c r="C29" s="32" t="s">
        <v>49</v>
      </c>
      <c r="D29" s="33"/>
      <c r="E29" s="33"/>
      <c r="F29" s="33"/>
      <c r="G29" s="33"/>
      <c r="H29" s="33"/>
      <c r="I29" s="35"/>
    </row>
    <row r="30" spans="1:9" s="23" customFormat="1" ht="15" hidden="1" customHeight="1" x14ac:dyDescent="0.2">
      <c r="A30" s="34"/>
      <c r="B30" s="36"/>
      <c r="C30" s="37"/>
      <c r="D30" s="38">
        <v>0</v>
      </c>
      <c r="E30" s="38">
        <v>0</v>
      </c>
      <c r="F30" s="38">
        <v>0</v>
      </c>
      <c r="G30" s="38">
        <v>0</v>
      </c>
      <c r="H30" s="33">
        <f>ROUND(D30+E30+F30+G30,2)</f>
        <v>0</v>
      </c>
      <c r="I30" s="35"/>
    </row>
    <row r="31" spans="1:9" s="23" customFormat="1" ht="15" hidden="1" x14ac:dyDescent="0.2">
      <c r="A31" s="39"/>
      <c r="B31" s="36"/>
      <c r="C31" s="32" t="s">
        <v>50</v>
      </c>
      <c r="D31" s="40">
        <f>ROUND(D30,2)</f>
        <v>0</v>
      </c>
      <c r="E31" s="40">
        <f>ROUND(E30,2)</f>
        <v>0</v>
      </c>
      <c r="F31" s="40">
        <f>ROUND(F30,2)</f>
        <v>0</v>
      </c>
      <c r="G31" s="40">
        <f>ROUND(G30,2)</f>
        <v>0</v>
      </c>
      <c r="H31" s="40">
        <f>ROUND(D31+E31+F31+G31,2)</f>
        <v>0</v>
      </c>
      <c r="I31" s="35"/>
    </row>
    <row r="32" spans="1:9" s="23" customFormat="1" ht="15" hidden="1" x14ac:dyDescent="0.2">
      <c r="A32" s="34"/>
      <c r="B32" s="32"/>
      <c r="C32" s="32" t="s">
        <v>51</v>
      </c>
      <c r="D32" s="41">
        <f>D31</f>
        <v>0</v>
      </c>
      <c r="E32" s="41">
        <f>E31</f>
        <v>0</v>
      </c>
      <c r="F32" s="41">
        <f>F31</f>
        <v>0</v>
      </c>
      <c r="G32" s="41">
        <f>G31</f>
        <v>0</v>
      </c>
      <c r="H32" s="41">
        <f>D32+E32+F32+G32</f>
        <v>0</v>
      </c>
      <c r="I32" s="35"/>
    </row>
    <row r="33" spans="1:9" s="23" customFormat="1" ht="15" hidden="1" x14ac:dyDescent="0.2">
      <c r="A33" s="34"/>
      <c r="B33" s="32"/>
      <c r="C33" s="32"/>
      <c r="D33" s="41"/>
      <c r="E33" s="41"/>
      <c r="F33" s="41"/>
      <c r="G33" s="41"/>
      <c r="H33" s="41"/>
      <c r="I33" s="35"/>
    </row>
    <row r="34" spans="1:9" s="23" customFormat="1" ht="28.5" hidden="1" x14ac:dyDescent="0.2">
      <c r="A34" s="34"/>
      <c r="B34" s="32" t="s">
        <v>52</v>
      </c>
      <c r="C34" s="32" t="s">
        <v>53</v>
      </c>
      <c r="D34" s="41"/>
      <c r="E34" s="41"/>
      <c r="F34" s="41"/>
      <c r="G34" s="41"/>
      <c r="H34" s="41"/>
      <c r="I34" s="35"/>
    </row>
    <row r="35" spans="1:9" s="23" customFormat="1" ht="15" hidden="1" x14ac:dyDescent="0.2">
      <c r="A35" s="34"/>
      <c r="B35" s="32"/>
      <c r="C35" s="32" t="s">
        <v>54</v>
      </c>
      <c r="D35" s="41">
        <v>0</v>
      </c>
      <c r="E35" s="41">
        <v>0</v>
      </c>
      <c r="F35" s="41">
        <v>0</v>
      </c>
      <c r="G35" s="41">
        <v>0</v>
      </c>
      <c r="H35" s="41">
        <v>0</v>
      </c>
      <c r="I35" s="35"/>
    </row>
    <row r="36" spans="1:9" s="23" customFormat="1" ht="15" hidden="1" x14ac:dyDescent="0.2">
      <c r="A36" s="34"/>
      <c r="B36" s="32"/>
      <c r="C36" s="32" t="s">
        <v>55</v>
      </c>
      <c r="D36" s="41">
        <f>ROUND(D32+D35,2)</f>
        <v>0</v>
      </c>
      <c r="E36" s="41">
        <f>ROUND(E32+E35,2)</f>
        <v>0</v>
      </c>
      <c r="F36" s="41">
        <f>ROUND(F32+F35,2)</f>
        <v>0</v>
      </c>
      <c r="G36" s="41">
        <f>ROUND(G32+G35,2)</f>
        <v>0</v>
      </c>
      <c r="H36" s="41">
        <f>D36+E36+F36+G36</f>
        <v>0</v>
      </c>
      <c r="I36" s="35"/>
    </row>
    <row r="37" spans="1:9" s="23" customFormat="1" ht="15" hidden="1" x14ac:dyDescent="0.2">
      <c r="A37" s="34"/>
      <c r="B37" s="32"/>
      <c r="C37" s="32"/>
      <c r="D37" s="41"/>
      <c r="E37" s="41"/>
      <c r="F37" s="41"/>
      <c r="G37" s="41"/>
      <c r="H37" s="41"/>
      <c r="I37" s="35"/>
    </row>
    <row r="38" spans="1:9" s="23" customFormat="1" ht="15" x14ac:dyDescent="0.2">
      <c r="A38" s="39"/>
      <c r="B38" s="32" t="s">
        <v>56</v>
      </c>
      <c r="C38" s="32" t="s">
        <v>57</v>
      </c>
      <c r="D38" s="41"/>
      <c r="E38" s="41"/>
      <c r="F38" s="41"/>
      <c r="G38" s="41"/>
      <c r="H38" s="41"/>
      <c r="I38" s="35"/>
    </row>
    <row r="39" spans="1:9" s="23" customFormat="1" ht="15" x14ac:dyDescent="0.2">
      <c r="A39" s="39" t="s">
        <v>83</v>
      </c>
      <c r="B39" s="36" t="s">
        <v>58</v>
      </c>
      <c r="C39" s="37" t="s">
        <v>59</v>
      </c>
      <c r="D39" s="38">
        <f>ROUND(D36*1.63%,2)</f>
        <v>0</v>
      </c>
      <c r="E39" s="38">
        <f>ROUND(E36*1.793%,2)</f>
        <v>0</v>
      </c>
      <c r="F39" s="38">
        <v>0</v>
      </c>
      <c r="G39" s="38">
        <f>'Проектные работы'!O12</f>
        <v>58.45</v>
      </c>
      <c r="H39" s="33">
        <f>D39+E39+F39+G39</f>
        <v>58.45</v>
      </c>
      <c r="I39" s="35"/>
    </row>
    <row r="40" spans="1:9" s="23" customFormat="1" ht="15" hidden="1" x14ac:dyDescent="0.2">
      <c r="A40" s="39" t="s">
        <v>84</v>
      </c>
      <c r="B40" s="36" t="s">
        <v>60</v>
      </c>
      <c r="C40" s="37" t="s">
        <v>61</v>
      </c>
      <c r="D40" s="41">
        <v>0</v>
      </c>
      <c r="E40" s="41">
        <v>0</v>
      </c>
      <c r="F40" s="41">
        <v>0</v>
      </c>
      <c r="G40" s="38"/>
      <c r="H40" s="38">
        <f>G40</f>
        <v>0</v>
      </c>
      <c r="I40" s="35"/>
    </row>
    <row r="41" spans="1:9" s="23" customFormat="1" ht="45" x14ac:dyDescent="0.2">
      <c r="A41" s="39" t="s">
        <v>84</v>
      </c>
      <c r="B41" s="36" t="s">
        <v>62</v>
      </c>
      <c r="C41" s="37" t="s">
        <v>63</v>
      </c>
      <c r="D41" s="41">
        <v>0</v>
      </c>
      <c r="E41" s="41">
        <v>0</v>
      </c>
      <c r="F41" s="41">
        <v>0</v>
      </c>
      <c r="G41" s="38">
        <f>10/1.18</f>
        <v>8.4745762711864412</v>
      </c>
      <c r="H41" s="38">
        <f>G41</f>
        <v>8.4745762711864412</v>
      </c>
      <c r="I41" s="35"/>
    </row>
    <row r="42" spans="1:9" s="23" customFormat="1" ht="15" x14ac:dyDescent="0.2">
      <c r="A42" s="39"/>
      <c r="B42" s="32"/>
      <c r="C42" s="32" t="s">
        <v>64</v>
      </c>
      <c r="D42" s="41">
        <f>D40+D39</f>
        <v>0</v>
      </c>
      <c r="E42" s="41">
        <f>E40+E39</f>
        <v>0</v>
      </c>
      <c r="F42" s="41">
        <f>F40+F39</f>
        <v>0</v>
      </c>
      <c r="G42" s="41">
        <f>G40+G39+G41</f>
        <v>66.924576271186439</v>
      </c>
      <c r="H42" s="41">
        <f>H40+H39+H41</f>
        <v>66.924576271186439</v>
      </c>
      <c r="I42" s="35"/>
    </row>
    <row r="43" spans="1:9" s="23" customFormat="1" ht="15" x14ac:dyDescent="0.2">
      <c r="A43" s="39"/>
      <c r="B43" s="32"/>
      <c r="C43" s="32" t="s">
        <v>65</v>
      </c>
      <c r="D43" s="41">
        <f>ROUND(D36+D42,2)</f>
        <v>0</v>
      </c>
      <c r="E43" s="41">
        <f>ROUND(E32+E42,2)</f>
        <v>0</v>
      </c>
      <c r="F43" s="41">
        <f>ROUND(F32+F42,2)</f>
        <v>0</v>
      </c>
      <c r="G43" s="41">
        <f>ROUND(G32+G42,2)</f>
        <v>66.92</v>
      </c>
      <c r="H43" s="41">
        <f>D43+E43+F43+G43</f>
        <v>66.92</v>
      </c>
      <c r="I43" s="35"/>
    </row>
    <row r="44" spans="1:9" s="23" customFormat="1" ht="23.25" hidden="1" customHeight="1" x14ac:dyDescent="0.2">
      <c r="A44" s="39"/>
      <c r="B44" s="36" t="s">
        <v>66</v>
      </c>
      <c r="C44" s="37" t="s">
        <v>67</v>
      </c>
      <c r="D44" s="38">
        <f>ROUND(D43*2%,2)</f>
        <v>0</v>
      </c>
      <c r="E44" s="38">
        <f>ROUND(E32*2%,2)</f>
        <v>0</v>
      </c>
      <c r="F44" s="38">
        <f>ROUND(F32*2%,2)</f>
        <v>0</v>
      </c>
      <c r="G44" s="38">
        <f>G43*0</f>
        <v>0</v>
      </c>
      <c r="H44" s="38">
        <f>SUM(D44:G44)</f>
        <v>0</v>
      </c>
      <c r="I44" s="35"/>
    </row>
    <row r="45" spans="1:9" s="23" customFormat="1" ht="36" customHeight="1" x14ac:dyDescent="0.2">
      <c r="A45" s="34"/>
      <c r="B45" s="32"/>
      <c r="C45" s="32" t="s">
        <v>68</v>
      </c>
      <c r="D45" s="41">
        <v>0</v>
      </c>
      <c r="E45" s="41"/>
      <c r="F45" s="41"/>
      <c r="G45" s="41">
        <f>G44+G43</f>
        <v>66.92</v>
      </c>
      <c r="H45" s="41">
        <f>H44+H43</f>
        <v>66.92</v>
      </c>
      <c r="I45" s="35"/>
    </row>
    <row r="46" spans="1:9" s="23" customFormat="1" ht="31.5" customHeight="1" x14ac:dyDescent="0.2">
      <c r="A46" s="34">
        <v>3</v>
      </c>
      <c r="B46" s="36" t="s">
        <v>69</v>
      </c>
      <c r="C46" s="36" t="s">
        <v>70</v>
      </c>
      <c r="D46" s="38">
        <v>0</v>
      </c>
      <c r="E46" s="38"/>
      <c r="F46" s="38"/>
      <c r="G46" s="38">
        <f>G45*0.18</f>
        <v>12.0456</v>
      </c>
      <c r="H46" s="38">
        <f>H45*0.18</f>
        <v>12.0456</v>
      </c>
      <c r="I46" s="35"/>
    </row>
    <row r="47" spans="1:9" s="23" customFormat="1" ht="14.25" customHeight="1" x14ac:dyDescent="0.2">
      <c r="A47" s="34"/>
      <c r="B47" s="32"/>
      <c r="C47" s="32" t="s">
        <v>71</v>
      </c>
      <c r="D47" s="41">
        <v>0</v>
      </c>
      <c r="E47" s="41"/>
      <c r="F47" s="41"/>
      <c r="G47" s="41">
        <f>G46+G45</f>
        <v>78.965599999999995</v>
      </c>
      <c r="H47" s="41">
        <f>H46+H45</f>
        <v>78.965599999999995</v>
      </c>
      <c r="I47" s="35"/>
    </row>
    <row r="48" spans="1:9" s="23" customFormat="1" ht="15" x14ac:dyDescent="0.2">
      <c r="A48" s="35"/>
      <c r="B48" s="35"/>
      <c r="C48" s="35"/>
      <c r="D48" s="35"/>
      <c r="E48" s="35"/>
      <c r="F48" s="35"/>
      <c r="G48" s="35"/>
      <c r="H48" s="35"/>
      <c r="I48" s="22"/>
    </row>
    <row r="49" spans="1:34" s="23" customFormat="1" ht="15" hidden="1" x14ac:dyDescent="0.2">
      <c r="A49" s="56" t="s">
        <v>72</v>
      </c>
      <c r="B49" s="56"/>
      <c r="C49" s="52"/>
      <c r="D49" s="52"/>
      <c r="E49" s="52"/>
      <c r="F49" s="52"/>
      <c r="G49" s="52"/>
      <c r="H49" s="52"/>
      <c r="I49" s="22"/>
    </row>
    <row r="50" spans="1:34" s="23" customFormat="1" ht="15" hidden="1" x14ac:dyDescent="0.2">
      <c r="A50" s="22"/>
      <c r="B50" s="22"/>
      <c r="C50" s="25"/>
      <c r="D50" s="25"/>
      <c r="E50" s="25"/>
      <c r="F50" s="25"/>
      <c r="G50" s="25"/>
      <c r="H50" s="25"/>
      <c r="I50" s="42"/>
    </row>
    <row r="51" spans="1:34" s="23" customFormat="1" ht="15" hidden="1" x14ac:dyDescent="0.2">
      <c r="A51" s="56" t="s">
        <v>28</v>
      </c>
      <c r="B51" s="56"/>
      <c r="C51" s="57"/>
      <c r="D51" s="57"/>
      <c r="E51" s="57"/>
      <c r="F51" s="57"/>
      <c r="G51" s="57"/>
      <c r="H51" s="57"/>
      <c r="I51" s="22"/>
    </row>
    <row r="52" spans="1:34" s="23" customFormat="1" ht="15" x14ac:dyDescent="0.25">
      <c r="A52" s="45" t="s">
        <v>85</v>
      </c>
      <c r="B52" s="62" t="s">
        <v>86</v>
      </c>
      <c r="C52" s="63"/>
      <c r="D52" s="64" t="s">
        <v>85</v>
      </c>
      <c r="E52" s="65"/>
      <c r="F52" s="66" t="s">
        <v>87</v>
      </c>
      <c r="G52" s="63"/>
      <c r="H52" s="63"/>
      <c r="I52" s="46"/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  <c r="AH52" s="46"/>
    </row>
    <row r="53" spans="1:34" ht="15" x14ac:dyDescent="0.25">
      <c r="A53" s="45" t="s">
        <v>85</v>
      </c>
      <c r="B53" s="77" t="s">
        <v>85</v>
      </c>
      <c r="C53" s="63"/>
      <c r="D53" s="78" t="s">
        <v>85</v>
      </c>
      <c r="E53" s="79"/>
      <c r="F53" s="77"/>
      <c r="G53" s="63"/>
      <c r="H53" s="63"/>
      <c r="I53" s="46"/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  <c r="AG53" s="46"/>
      <c r="AH53" s="46"/>
    </row>
    <row r="54" spans="1:34" ht="15" x14ac:dyDescent="0.25">
      <c r="A54" s="45" t="s">
        <v>85</v>
      </c>
      <c r="B54" s="62" t="s">
        <v>88</v>
      </c>
      <c r="C54" s="63"/>
      <c r="D54" s="64" t="s">
        <v>85</v>
      </c>
      <c r="E54" s="65"/>
      <c r="F54" s="66" t="s">
        <v>89</v>
      </c>
      <c r="G54" s="63"/>
      <c r="H54" s="63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  <c r="AG54" s="46"/>
      <c r="AH54" s="46"/>
    </row>
    <row r="55" spans="1:34" s="23" customFormat="1" ht="15" x14ac:dyDescent="0.2">
      <c r="A55" s="22"/>
      <c r="B55" s="22"/>
      <c r="C55" s="35"/>
      <c r="D55" s="35"/>
      <c r="E55" s="35"/>
      <c r="F55" s="35"/>
      <c r="G55" s="35"/>
      <c r="H55" s="22"/>
      <c r="I55" s="22"/>
    </row>
    <row r="56" spans="1:34" s="23" customFormat="1" ht="15" x14ac:dyDescent="0.2">
      <c r="A56" s="22"/>
      <c r="B56" s="22"/>
      <c r="C56" s="22"/>
      <c r="D56" s="22"/>
      <c r="E56" s="22"/>
      <c r="F56" s="22"/>
      <c r="G56" s="22"/>
      <c r="H56" s="22"/>
      <c r="I56" s="22"/>
    </row>
  </sheetData>
  <mergeCells count="42">
    <mergeCell ref="B54:C54"/>
    <mergeCell ref="D54:E54"/>
    <mergeCell ref="F54:H54"/>
    <mergeCell ref="A2:B2"/>
    <mergeCell ref="D2:H2"/>
    <mergeCell ref="C3:C4"/>
    <mergeCell ref="D3:H3"/>
    <mergeCell ref="A4:B4"/>
    <mergeCell ref="D4:H4"/>
    <mergeCell ref="D6:H6"/>
    <mergeCell ref="B52:C52"/>
    <mergeCell ref="D52:E52"/>
    <mergeCell ref="F52:H52"/>
    <mergeCell ref="B53:C53"/>
    <mergeCell ref="D53:E53"/>
    <mergeCell ref="F53:H53"/>
    <mergeCell ref="A49:B49"/>
    <mergeCell ref="C49:H49"/>
    <mergeCell ref="A51:B51"/>
    <mergeCell ref="C51:H51"/>
    <mergeCell ref="A20:H20"/>
    <mergeCell ref="A21:H21"/>
    <mergeCell ref="A22:H22"/>
    <mergeCell ref="A23:H23"/>
    <mergeCell ref="A25:A26"/>
    <mergeCell ref="B25:B26"/>
    <mergeCell ref="C25:C26"/>
    <mergeCell ref="D25:G25"/>
    <mergeCell ref="H25:H26"/>
    <mergeCell ref="A15:D15"/>
    <mergeCell ref="F15:H15"/>
    <mergeCell ref="A16:D16"/>
    <mergeCell ref="F16:I16"/>
    <mergeCell ref="A17:D17"/>
    <mergeCell ref="F17:H17"/>
    <mergeCell ref="A14:D14"/>
    <mergeCell ref="F14:I14"/>
    <mergeCell ref="A8:H8"/>
    <mergeCell ref="B9:H9"/>
    <mergeCell ref="A11:D11"/>
    <mergeCell ref="F11:I11"/>
    <mergeCell ref="A13:B13"/>
  </mergeCells>
  <pageMargins left="0.78740157480314965" right="0.39370078740157483" top="0.78740157480314965" bottom="0.19685039370078741" header="0.51181102362204722" footer="0.51181102362204722"/>
  <pageSetup paperSize="9" scale="9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1"/>
  <sheetViews>
    <sheetView topLeftCell="A8" zoomScaleNormal="100" workbookViewId="0">
      <selection activeCell="C33" sqref="C33"/>
    </sheetView>
  </sheetViews>
  <sheetFormatPr defaultRowHeight="12.75" x14ac:dyDescent="0.2"/>
  <cols>
    <col min="1" max="1" width="7.7109375" customWidth="1"/>
    <col min="2" max="2" width="14.85546875" customWidth="1"/>
    <col min="3" max="3" width="9" customWidth="1"/>
    <col min="4" max="4" width="24.28515625" customWidth="1"/>
    <col min="6" max="6" width="6.5703125" customWidth="1"/>
    <col min="7" max="7" width="5.85546875" customWidth="1"/>
    <col min="9" max="9" width="7.7109375" customWidth="1"/>
    <col min="10" max="10" width="7.42578125" customWidth="1"/>
    <col min="12" max="12" width="7.5703125" customWidth="1"/>
    <col min="15" max="15" width="8.140625" customWidth="1"/>
  </cols>
  <sheetData>
    <row r="1" spans="1:15" ht="32.25" hidden="1" customHeight="1" x14ac:dyDescent="0.25">
      <c r="A1" s="80"/>
      <c r="B1" s="80"/>
      <c r="C1" s="80"/>
      <c r="D1" s="81" t="s">
        <v>77</v>
      </c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</row>
    <row r="2" spans="1:15" ht="14.25" x14ac:dyDescent="0.2">
      <c r="A2" s="82" t="s">
        <v>79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</row>
    <row r="3" spans="1:15" ht="15" x14ac:dyDescent="0.2">
      <c r="A3" s="83" t="s">
        <v>0</v>
      </c>
      <c r="B3" s="83"/>
      <c r="C3" s="84"/>
      <c r="D3" s="84" t="s">
        <v>1</v>
      </c>
      <c r="E3" s="85"/>
      <c r="F3" s="85"/>
      <c r="G3" s="85"/>
      <c r="H3" s="85"/>
      <c r="I3" s="85"/>
      <c r="J3" s="85"/>
      <c r="K3" s="85"/>
      <c r="L3" s="85"/>
      <c r="M3" s="85"/>
      <c r="N3" s="85"/>
      <c r="O3" s="86"/>
    </row>
    <row r="4" spans="1:15" ht="15" x14ac:dyDescent="0.2">
      <c r="A4" s="91">
        <f>O12</f>
        <v>58.45</v>
      </c>
      <c r="B4" s="91"/>
      <c r="C4" s="92"/>
      <c r="D4" s="84" t="s">
        <v>2</v>
      </c>
      <c r="E4" s="85"/>
      <c r="F4" s="85"/>
      <c r="G4" s="85"/>
      <c r="H4" s="85"/>
      <c r="I4" s="85"/>
      <c r="J4" s="85"/>
      <c r="K4" s="85"/>
      <c r="L4" s="85"/>
      <c r="M4" s="85"/>
      <c r="N4" s="85"/>
      <c r="O4" s="86"/>
    </row>
    <row r="5" spans="1:15" ht="14.25" x14ac:dyDescent="0.2">
      <c r="A5" s="95" t="s">
        <v>3</v>
      </c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</row>
    <row r="6" spans="1:15" ht="120" x14ac:dyDescent="0.2">
      <c r="A6" s="1" t="s">
        <v>4</v>
      </c>
      <c r="B6" s="1" t="s">
        <v>5</v>
      </c>
      <c r="C6" s="1" t="s">
        <v>6</v>
      </c>
      <c r="D6" s="1" t="s">
        <v>7</v>
      </c>
      <c r="E6" s="2" t="s">
        <v>8</v>
      </c>
      <c r="F6" s="2" t="s">
        <v>9</v>
      </c>
      <c r="G6" s="2" t="s">
        <v>74</v>
      </c>
      <c r="H6" s="2" t="s">
        <v>10</v>
      </c>
      <c r="I6" s="2" t="s">
        <v>25</v>
      </c>
      <c r="J6" s="2" t="s">
        <v>26</v>
      </c>
      <c r="K6" s="2" t="s">
        <v>11</v>
      </c>
      <c r="L6" s="2" t="s">
        <v>12</v>
      </c>
      <c r="M6" s="2" t="s">
        <v>13</v>
      </c>
      <c r="N6" s="2" t="s">
        <v>14</v>
      </c>
      <c r="O6" s="1" t="s">
        <v>15</v>
      </c>
    </row>
    <row r="7" spans="1:15" ht="15" x14ac:dyDescent="0.25">
      <c r="A7" s="3">
        <v>1</v>
      </c>
      <c r="B7" s="3">
        <v>2</v>
      </c>
      <c r="C7" s="3">
        <v>3</v>
      </c>
      <c r="D7" s="3">
        <v>4</v>
      </c>
      <c r="E7" s="4">
        <v>5</v>
      </c>
      <c r="F7" s="3">
        <v>6</v>
      </c>
      <c r="G7" s="4">
        <v>7</v>
      </c>
      <c r="H7" s="3">
        <v>8</v>
      </c>
      <c r="I7" s="4">
        <v>9</v>
      </c>
      <c r="J7" s="3">
        <v>10</v>
      </c>
      <c r="K7" s="4">
        <v>11</v>
      </c>
      <c r="L7" s="3">
        <v>12</v>
      </c>
      <c r="M7" s="4">
        <v>13</v>
      </c>
      <c r="N7" s="3">
        <v>14</v>
      </c>
      <c r="O7" s="4">
        <v>15</v>
      </c>
    </row>
    <row r="8" spans="1:15" ht="181.5" customHeight="1" x14ac:dyDescent="0.2">
      <c r="A8" s="5">
        <v>1</v>
      </c>
      <c r="B8" s="6" t="s">
        <v>78</v>
      </c>
      <c r="C8" s="1" t="s">
        <v>16</v>
      </c>
      <c r="D8" s="7" t="s">
        <v>17</v>
      </c>
      <c r="E8" s="8">
        <v>23022</v>
      </c>
      <c r="F8" s="2">
        <v>3</v>
      </c>
      <c r="G8" s="2"/>
      <c r="H8" s="8">
        <f>E8/F8</f>
        <v>7674</v>
      </c>
      <c r="I8" s="8">
        <v>450</v>
      </c>
      <c r="J8" s="9">
        <v>6.0000000000000001E-3</v>
      </c>
      <c r="K8" s="8">
        <v>4.5</v>
      </c>
      <c r="L8" s="8">
        <v>0.8</v>
      </c>
      <c r="M8" s="8"/>
      <c r="N8" s="2">
        <v>60</v>
      </c>
      <c r="O8" s="8">
        <f>ROUND((((I8+J8*H8)*(K8)/100*N8/100*L8)),2)</f>
        <v>10.71</v>
      </c>
    </row>
    <row r="9" spans="1:15" ht="26.25" customHeight="1" x14ac:dyDescent="0.2">
      <c r="A9" s="5">
        <v>2</v>
      </c>
      <c r="B9" s="6"/>
      <c r="C9" s="1"/>
      <c r="D9" s="93" t="s">
        <v>18</v>
      </c>
      <c r="E9" s="94"/>
      <c r="F9" s="2"/>
      <c r="G9" s="2">
        <v>2</v>
      </c>
      <c r="H9" s="8"/>
      <c r="I9" s="8"/>
      <c r="J9" s="9"/>
      <c r="K9" s="8"/>
      <c r="L9" s="8"/>
      <c r="M9" s="8">
        <v>0.2</v>
      </c>
      <c r="N9" s="2"/>
      <c r="O9" s="8">
        <f>ROUND((O8/2*M9*G9),2)</f>
        <v>2.14</v>
      </c>
    </row>
    <row r="10" spans="1:15" ht="24" customHeight="1" x14ac:dyDescent="0.2">
      <c r="A10" s="5"/>
      <c r="B10" s="44"/>
      <c r="C10" s="43"/>
      <c r="D10" s="7" t="s">
        <v>81</v>
      </c>
      <c r="E10" s="7"/>
      <c r="F10" s="2"/>
      <c r="G10" s="2"/>
      <c r="H10" s="8"/>
      <c r="I10" s="8"/>
      <c r="J10" s="9"/>
      <c r="K10" s="8"/>
      <c r="L10" s="8"/>
      <c r="M10" s="8"/>
      <c r="N10" s="2"/>
      <c r="O10" s="8"/>
    </row>
    <row r="11" spans="1:15" ht="101.25" customHeight="1" x14ac:dyDescent="0.2">
      <c r="A11" s="5">
        <v>3</v>
      </c>
      <c r="B11" s="44"/>
      <c r="C11" s="43"/>
      <c r="D11" s="7" t="s">
        <v>82</v>
      </c>
      <c r="E11" s="7"/>
      <c r="F11" s="2"/>
      <c r="G11" s="2"/>
      <c r="H11" s="8"/>
      <c r="I11" s="8"/>
      <c r="J11" s="9"/>
      <c r="K11" s="8"/>
      <c r="L11" s="8"/>
      <c r="M11" s="8"/>
      <c r="N11" s="2"/>
      <c r="O11" s="8">
        <f>(O8+O9)*14%</f>
        <v>1.7990000000000004</v>
      </c>
    </row>
    <row r="12" spans="1:15" ht="66.75" customHeight="1" x14ac:dyDescent="0.2">
      <c r="A12" s="5">
        <v>4</v>
      </c>
      <c r="B12" s="87" t="s">
        <v>80</v>
      </c>
      <c r="C12" s="88"/>
      <c r="D12" s="6" t="s">
        <v>19</v>
      </c>
      <c r="E12" s="8">
        <v>3.99</v>
      </c>
      <c r="F12" s="8"/>
      <c r="G12" s="8"/>
      <c r="H12" s="8"/>
      <c r="I12" s="8"/>
      <c r="J12" s="8"/>
      <c r="K12" s="8"/>
      <c r="L12" s="8"/>
      <c r="M12" s="8"/>
      <c r="N12" s="8"/>
      <c r="O12" s="10">
        <f>ROUND((O8+O9+O11)*E12,2)</f>
        <v>58.45</v>
      </c>
    </row>
    <row r="13" spans="1:15" ht="12.75" hidden="1" customHeight="1" x14ac:dyDescent="0.2">
      <c r="A13" s="5">
        <v>5</v>
      </c>
      <c r="B13" s="89" t="s">
        <v>75</v>
      </c>
      <c r="C13" s="90"/>
      <c r="D13" s="6"/>
      <c r="E13" s="8"/>
      <c r="F13" s="8"/>
      <c r="G13" s="8"/>
      <c r="H13" s="8"/>
      <c r="I13" s="8"/>
      <c r="J13" s="8"/>
      <c r="K13" s="8"/>
      <c r="L13" s="8"/>
      <c r="M13" s="8"/>
      <c r="N13" s="8"/>
      <c r="O13" s="10">
        <f>ROUND((O12*18%),2)</f>
        <v>10.52</v>
      </c>
    </row>
    <row r="14" spans="1:15" ht="15" hidden="1" x14ac:dyDescent="0.2">
      <c r="A14" s="5">
        <v>6</v>
      </c>
      <c r="B14" s="89" t="s">
        <v>76</v>
      </c>
      <c r="C14" s="90"/>
      <c r="D14" s="6"/>
      <c r="E14" s="8"/>
      <c r="F14" s="8"/>
      <c r="G14" s="8"/>
      <c r="H14" s="8"/>
      <c r="I14" s="8"/>
      <c r="J14" s="8"/>
      <c r="K14" s="8"/>
      <c r="L14" s="8"/>
      <c r="M14" s="8"/>
      <c r="N14" s="8"/>
      <c r="O14" s="10">
        <f>O12+O13</f>
        <v>68.97</v>
      </c>
    </row>
    <row r="15" spans="1:15" ht="15" hidden="1" x14ac:dyDescent="0.25">
      <c r="A15" s="12"/>
      <c r="B15" s="11"/>
      <c r="C15" s="12"/>
      <c r="D15" s="13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5"/>
    </row>
    <row r="16" spans="1:15" ht="15.75" hidden="1" x14ac:dyDescent="0.25">
      <c r="A16" s="96" t="s">
        <v>20</v>
      </c>
      <c r="B16" s="96"/>
      <c r="C16" s="16">
        <f>A4</f>
        <v>58.45</v>
      </c>
      <c r="D16" s="17" t="s">
        <v>21</v>
      </c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</row>
    <row r="17" spans="1:34" ht="15" hidden="1" x14ac:dyDescent="0.25">
      <c r="A17" s="97" t="s">
        <v>22</v>
      </c>
      <c r="B17" s="97"/>
      <c r="C17" s="97"/>
      <c r="D17" s="98"/>
      <c r="E17" s="98"/>
      <c r="F17" s="18"/>
      <c r="G17" s="18"/>
      <c r="H17" s="18"/>
      <c r="I17" s="18"/>
      <c r="J17" s="18"/>
      <c r="K17" s="18"/>
      <c r="L17" s="18"/>
      <c r="M17" s="19"/>
      <c r="N17" s="19"/>
      <c r="O17" s="19"/>
    </row>
    <row r="18" spans="1:34" ht="15" hidden="1" x14ac:dyDescent="0.25">
      <c r="A18" s="20"/>
      <c r="B18" s="20"/>
      <c r="C18" s="20"/>
      <c r="D18" s="99" t="s">
        <v>23</v>
      </c>
      <c r="E18" s="99"/>
      <c r="F18" s="99"/>
      <c r="G18" s="99"/>
      <c r="H18" s="99"/>
      <c r="I18" s="99"/>
      <c r="J18" s="99"/>
      <c r="K18" s="99"/>
      <c r="L18" s="99"/>
      <c r="M18" s="99"/>
      <c r="N18" s="99"/>
      <c r="O18" s="99"/>
    </row>
    <row r="19" spans="1:34" ht="15" hidden="1" x14ac:dyDescent="0.25">
      <c r="A19" s="20"/>
      <c r="B19" s="20"/>
      <c r="C19" s="20"/>
      <c r="D19" s="21" t="s">
        <v>24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</row>
    <row r="20" spans="1:34" ht="15" x14ac:dyDescent="0.25">
      <c r="A20" s="20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</row>
    <row r="21" spans="1:34" s="23" customFormat="1" ht="15" x14ac:dyDescent="0.25">
      <c r="A21" s="45" t="s">
        <v>85</v>
      </c>
      <c r="B21" s="62" t="s">
        <v>86</v>
      </c>
      <c r="C21" s="63"/>
      <c r="D21" s="64" t="s">
        <v>85</v>
      </c>
      <c r="E21" s="65"/>
      <c r="F21" s="66" t="s">
        <v>87</v>
      </c>
      <c r="G21" s="63"/>
      <c r="H21" s="63"/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</row>
  </sheetData>
  <mergeCells count="19">
    <mergeCell ref="B21:C21"/>
    <mergeCell ref="D21:E21"/>
    <mergeCell ref="F21:H21"/>
    <mergeCell ref="A16:B16"/>
    <mergeCell ref="A17:C17"/>
    <mergeCell ref="D17:E17"/>
    <mergeCell ref="D18:O18"/>
    <mergeCell ref="B12:C12"/>
    <mergeCell ref="B13:C13"/>
    <mergeCell ref="B14:C14"/>
    <mergeCell ref="A4:C4"/>
    <mergeCell ref="D4:O4"/>
    <mergeCell ref="D9:E9"/>
    <mergeCell ref="A5:O5"/>
    <mergeCell ref="A1:C1"/>
    <mergeCell ref="D1:O1"/>
    <mergeCell ref="A2:O2"/>
    <mergeCell ref="A3:C3"/>
    <mergeCell ref="D3:O3"/>
  </mergeCells>
  <pageMargins left="0.23622047244094491" right="0.27559055118110237" top="0.31496062992125984" bottom="0.31496062992125984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ССР</vt:lpstr>
      <vt:lpstr>Проектные работы</vt:lpstr>
      <vt:lpstr>ССР!Заголовки_для_печати</vt:lpstr>
      <vt:lpstr>ССР!Область_печати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Smetchik</dc:creator>
  <cp:lastModifiedBy>Smetchik-6</cp:lastModifiedBy>
  <cp:lastPrinted>2018-04-02T05:49:09Z</cp:lastPrinted>
  <dcterms:created xsi:type="dcterms:W3CDTF">2017-08-23T13:26:00Z</dcterms:created>
  <dcterms:modified xsi:type="dcterms:W3CDTF">2018-04-10T13:56:21Z</dcterms:modified>
</cp:coreProperties>
</file>